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<sst xmlns="http://schemas.openxmlformats.org/spreadsheetml/2006/main" count="346" uniqueCount="169">
  <si>
    <t>2022年财政预算执行情况分析表</t>
  </si>
  <si>
    <t>（2022年1-7月）</t>
  </si>
  <si>
    <t xml:space="preserve"> </t>
  </si>
  <si>
    <t>庄河市财政局</t>
  </si>
  <si>
    <t>2022年1-7月份财政收入完成情况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</si>
  <si>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</si>
  <si>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</si>
  <si>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</si>
  <si>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</si>
  <si>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</si>
  <si>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</si>
  <si>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</si>
  <si>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</si>
  <si>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</si>
  <si>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</si>
  <si>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</si>
  <si>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</si>
  <si>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</si>
  <si>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</si>
  <si>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</si>
  <si>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</si>
  <si>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</si>
  <si>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</si>
  <si>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</si>
  <si>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</si>
  <si>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</si>
  <si>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</si>
  <si>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</si>
  <si>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</si>
  <si>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</si>
  <si>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</si>
  <si>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</si>
  <si>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</si>
  <si>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</si>
  <si>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</si>
  <si>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</si>
  <si>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</si>
  <si>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</si>
  <si>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</si>
  <si>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</si>
  <si>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</si>
  <si>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</si>
  <si>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</si>
  <si>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</si>
  <si>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</si>
  <si>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</si>
  <si>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</si>
  <si>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</si>
  <si>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</si>
  <si>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</si>
  <si>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</si>
  <si>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</si>
  <si>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</si>
  <si>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</si>
  <si>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</si>
  <si>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</si>
  <si>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</t>
  </si>
  <si>
    <t>庄河</t>
  </si>
  <si>
    <t>本级</t>
  </si>
  <si>
    <t>乡镇</t>
  </si>
  <si>
    <t>全部</t>
  </si>
  <si>
    <t>2022年1-7月份财政支出情况（功能分类）</t>
  </si>
  <si>
    <t>年度指标</t>
  </si>
  <si>
    <t>上年同期完成</t>
  </si>
  <si>
    <t>占年度指标%</t>
  </si>
  <si>
    <t>花园口同期完成</t>
  </si>
  <si>
    <t>合计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</si>
  <si>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</si>
  <si>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</si>
  <si>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</si>
  <si>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</si>
  <si>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</si>
  <si>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</si>
  <si>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</si>
  <si>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</si>
  <si>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</si>
  <si>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</si>
  <si>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</si>
  <si>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</si>
  <si>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</si>
  <si>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</si>
  <si>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</si>
  <si>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</si>
  <si>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</si>
  <si>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</si>
  <si>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</si>
  <si>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</si>
  <si>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</si>
  <si>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</si>
  <si>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</si>
  <si>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</si>
  <si>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</si>
  <si>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</si>
  <si>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</si>
  <si>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</si>
  <si>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</si>
  <si>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</si>
  <si>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</si>
  <si>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</si>
  <si>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</si>
  <si>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</si>
  <si>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</si>
  <si>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</si>
  <si>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2022年1-7月份一般公共预算支出经济分类表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</si>
  <si>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</si>
  <si>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</si>
  <si>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</si>
  <si>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</si>
  <si>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</si>
  <si>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</si>
  <si>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</si>
  <si>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</si>
  <si>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</si>
  <si>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</si>
  <si>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</si>
  <si>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</si>
  <si>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</si>
  <si>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</si>
  <si>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</si>
  <si>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2022年乡镇（街道、经济区）1-7月份一般公共预算收入完成情况表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</si>
  <si>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</si>
  <si>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</si>
  <si>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</si>
  <si>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</si>
  <si>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</si>
  <si>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</si>
  <si>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</si>
  <si>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</si>
  <si>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</si>
  <si>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</si>
  <si>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</si>
  <si>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</si>
  <si>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</si>
  <si>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</si>
  <si>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</si>
  <si>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</si>
  <si>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</si>
  <si>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</si>
  <si>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</si>
  <si>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</si>
  <si>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</si>
  <si>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</si>
  <si>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</si>
  <si>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</si>
  <si>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</si>
  <si>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</si>
  <si>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</si>
  <si>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</si>
  <si>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</si>
  <si>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</si>
  <si>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</si>
  <si>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</si>
  <si>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</si>
  <si>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</si>
  <si>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</si>
  <si>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</si>
  <si>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</si>
  <si>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2022年7月当月完成情况表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</si>
  <si>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</si>
  <si>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</si>
  <si>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</si>
  <si>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</si>
  <si>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</si>
  <si>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2021年乡镇（街道、经济区）1-月份一般公共预算收入完成情况表</t>
  </si>
  <si>
    <t>2022年1-4月份财政支出情况（功能分类）</t>
  </si>
  <si>
    <t>专项转移（一般）</t>
  </si>
  <si>
    <t>退税</t>
  </si>
  <si>
    <t>差额</t>
  </si>
  <si>
    <t>差额(跟185717对)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</si>
</sst>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_ "/>
    <numFmt numFmtId="177" formatCode="#,##0.0_ "/>
    <numFmt numFmtId="178" formatCode="_-* #,##0.00_-;\-* #,##0.00_-;_-* &quot;-&quot;??_-;_-@_-"/>
    <numFmt numFmtId="179" formatCode="0.00_ "/>
    <numFmt numFmtId="180" formatCode="0_ "/>
    <numFmt numFmtId="181" formatCode="#,##0.00_ "/>
    <numFmt numFmtId="182" formatCode="0.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indexed="16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4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rgb="FFFF0000"/>
      <name val="宋体"/>
      <charset val="134"/>
      <scheme val="minor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59" fillId="29" borderId="15" applyNumberFormat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6" fillId="9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0" fillId="0" borderId="0">
      <alignment vertical="center"/>
    </xf>
    <xf numFmtId="0" fontId="41" fillId="3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70" fillId="22" borderId="16" applyNumberFormat="0" applyAlignment="0" applyProtection="0">
      <alignment vertical="center"/>
    </xf>
    <xf numFmtId="0" fontId="73" fillId="22" borderId="15" applyNumberFormat="0" applyAlignment="0" applyProtection="0">
      <alignment vertical="center"/>
    </xf>
    <xf numFmtId="0" fontId="55" fillId="22" borderId="15" applyNumberFormat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69" fillId="49" borderId="19" applyNumberFormat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72" fillId="0" borderId="18" applyNumberFormat="0" applyFill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2" fillId="9" borderId="11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5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55" fillId="22" borderId="15" applyNumberFormat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9" fillId="60" borderId="0" applyNumberFormat="0" applyBorder="0" applyAlignment="0" applyProtection="0">
      <alignment vertical="center"/>
    </xf>
    <xf numFmtId="0" fontId="43" fillId="61" borderId="0" applyNumberFormat="0" applyBorder="0" applyAlignment="0" applyProtection="0">
      <alignment vertical="center"/>
    </xf>
    <xf numFmtId="0" fontId="42" fillId="23" borderId="11" applyNumberFormat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6" fillId="0" borderId="0"/>
    <xf numFmtId="0" fontId="43" fillId="1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2" fillId="9" borderId="11" applyNumberFormat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6" fillId="0" borderId="0"/>
    <xf numFmtId="0" fontId="43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4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6" fillId="9" borderId="12" applyNumberFormat="0" applyAlignment="0" applyProtection="0">
      <alignment vertical="center"/>
    </xf>
    <xf numFmtId="0" fontId="43" fillId="73" borderId="0" applyNumberFormat="0" applyBorder="0" applyAlignment="0" applyProtection="0">
      <alignment vertical="center"/>
    </xf>
    <xf numFmtId="0" fontId="43" fillId="73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6" fillId="23" borderId="12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77" fillId="64" borderId="22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2" fillId="49" borderId="19" applyNumberFormat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1" fillId="74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43" fillId="75" borderId="0" applyNumberFormat="0" applyBorder="0" applyAlignment="0" applyProtection="0">
      <alignment vertical="center"/>
    </xf>
    <xf numFmtId="0" fontId="43" fillId="75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0" fillId="76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50" fillId="78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0" fillId="7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41" fillId="7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1" fillId="7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50" fillId="73" borderId="0" applyNumberFormat="0" applyBorder="0" applyAlignment="0" applyProtection="0">
      <alignment vertical="center"/>
    </xf>
    <xf numFmtId="0" fontId="63" fillId="77" borderId="0" applyNumberFormat="0" applyBorder="0" applyAlignment="0" applyProtection="0">
      <alignment vertical="center"/>
    </xf>
    <xf numFmtId="0" fontId="50" fillId="73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1" fillId="80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6" fillId="0" borderId="0"/>
    <xf numFmtId="0" fontId="63" fillId="7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41" fillId="69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63" fillId="81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41" fillId="82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50" fillId="83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0" fillId="8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41" fillId="84" borderId="0" applyNumberFormat="0" applyBorder="0" applyAlignment="0" applyProtection="0">
      <alignment vertical="center"/>
    </xf>
    <xf numFmtId="0" fontId="87" fillId="0" borderId="27" applyNumberFormat="0" applyFill="0" applyAlignment="0" applyProtection="0">
      <alignment vertical="center"/>
    </xf>
    <xf numFmtId="0" fontId="87" fillId="0" borderId="27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9" fillId="0" borderId="29" applyNumberFormat="0" applyFill="0" applyAlignment="0" applyProtection="0">
      <alignment vertical="center"/>
    </xf>
    <xf numFmtId="0" fontId="64" fillId="0" borderId="30" applyNumberFormat="0" applyFill="0" applyAlignment="0" applyProtection="0">
      <alignment vertical="center"/>
    </xf>
    <xf numFmtId="0" fontId="90" fillId="0" borderId="31" applyNumberFormat="0" applyFill="0" applyAlignment="0" applyProtection="0">
      <alignment vertical="center"/>
    </xf>
    <xf numFmtId="0" fontId="90" fillId="0" borderId="31" applyNumberFormat="0" applyFill="0" applyAlignment="0" applyProtection="0">
      <alignment vertical="center"/>
    </xf>
    <xf numFmtId="0" fontId="91" fillId="0" borderId="32" applyNumberFormat="0" applyFill="0" applyAlignment="0" applyProtection="0">
      <alignment vertical="center"/>
    </xf>
    <xf numFmtId="0" fontId="62" fillId="0" borderId="33" applyNumberFormat="0" applyFill="0" applyAlignment="0" applyProtection="0">
      <alignment vertical="center"/>
    </xf>
    <xf numFmtId="0" fontId="11" fillId="0" borderId="0"/>
    <xf numFmtId="0" fontId="62" fillId="0" borderId="3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6" fillId="0" borderId="2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84" fillId="29" borderId="15" applyNumberFormat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5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66" fillId="4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85" fillId="0" borderId="26" applyNumberFormat="0" applyFill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16" fillId="0" borderId="0"/>
    <xf numFmtId="0" fontId="41" fillId="8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76" fillId="0" borderId="21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77" fillId="64" borderId="22" applyNumberFormat="0" applyAlignment="0" applyProtection="0">
      <alignment vertical="center"/>
    </xf>
    <xf numFmtId="0" fontId="92" fillId="64" borderId="22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5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0" fillId="77" borderId="0" applyNumberFormat="0" applyBorder="0" applyAlignment="0" applyProtection="0">
      <alignment vertical="center"/>
    </xf>
    <xf numFmtId="0" fontId="50" fillId="7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50" fillId="7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6" fillId="0" borderId="0"/>
    <xf numFmtId="0" fontId="50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4" fillId="10" borderId="12" applyNumberFormat="0" applyAlignment="0" applyProtection="0">
      <alignment vertical="center"/>
    </xf>
    <xf numFmtId="0" fontId="74" fillId="10" borderId="12" applyNumberFormat="0" applyAlignment="0" applyProtection="0">
      <alignment vertical="center"/>
    </xf>
    <xf numFmtId="0" fontId="84" fillId="29" borderId="15" applyNumberFormat="0" applyAlignment="0" applyProtection="0">
      <alignment vertical="center"/>
    </xf>
    <xf numFmtId="0" fontId="16" fillId="61" borderId="25" applyNumberFormat="0" applyFont="0" applyAlignment="0" applyProtection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9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6" fontId="16" fillId="2" borderId="1" xfId="228" applyNumberFormat="1" applyFont="1" applyFill="1" applyBorder="1" applyAlignment="1" applyProtection="1">
      <alignment horizontal="center"/>
      <protection locked="0"/>
    </xf>
    <xf numFmtId="176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9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9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9" fontId="0" fillId="2" borderId="0" xfId="0" applyNumberFormat="1" applyFill="1" applyAlignment="1" applyProtection="1">
      <alignment vertical="center"/>
      <protection locked="0"/>
    </xf>
    <xf numFmtId="176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9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9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/>
    </xf>
    <xf numFmtId="177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6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1" fontId="16" fillId="2" borderId="1" xfId="228" applyNumberFormat="1" applyFont="1" applyFill="1" applyBorder="1" applyProtection="1">
      <protection locked="0"/>
    </xf>
    <xf numFmtId="182" fontId="16" fillId="2" borderId="1" xfId="20" applyNumberFormat="1" applyFont="1" applyFill="1" applyBorder="1" applyAlignment="1" applyProtection="1">
      <alignment horizontal="center"/>
    </xf>
    <xf numFmtId="176" fontId="16" fillId="3" borderId="1" xfId="228" applyNumberFormat="1" applyFont="1" applyFill="1" applyBorder="1" applyAlignment="1" applyProtection="1">
      <alignment horizontal="center"/>
      <protection locked="0"/>
    </xf>
    <xf numFmtId="180" fontId="23" fillId="0" borderId="2" xfId="0" applyNumberFormat="1" applyFont="1" applyFill="1" applyBorder="1" applyAlignment="1" applyProtection="1">
      <alignment horizontal="right" vertical="center" wrapText="1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9" fontId="0" fillId="0" borderId="0" xfId="0" applyNumberFormat="1" applyFill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180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80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80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80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6" fontId="16" fillId="2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right" vertical="center"/>
    </xf>
    <xf numFmtId="182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80" fontId="16" fillId="2" borderId="1" xfId="0" applyNumberFormat="1" applyFont="1" applyFill="1" applyBorder="1" applyAlignment="1" applyProtection="1">
      <alignment horizontal="right" vertical="center"/>
    </xf>
    <xf numFmtId="182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>
      <alignment vertical="center"/>
    </xf>
    <xf numFmtId="176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6" fontId="4" fillId="3" borderId="1" xfId="0" applyNumberFormat="1" applyFont="1" applyFill="1" applyBorder="1">
      <alignment vertical="center"/>
    </xf>
    <xf numFmtId="176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31" fillId="2" borderId="1" xfId="0" applyFont="1" applyFill="1" applyBorder="1">
      <alignment vertical="center"/>
    </xf>
    <xf numFmtId="0" fontId="33" fillId="0" borderId="2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2" fontId="4" fillId="2" borderId="1" xfId="0" applyNumberFormat="1" applyFont="1" applyFill="1" applyBorder="1">
      <alignment vertical="center"/>
    </xf>
    <xf numFmtId="182" fontId="4" fillId="0" borderId="1" xfId="0" applyNumberFormat="1" applyFont="1" applyBorder="1">
      <alignment vertical="center"/>
    </xf>
    <xf numFmtId="182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千位分隔" xfId="12" builtinId="3"/>
    <cellStyle name="差_2019年1月王家镇经济分类支出月报" xfId="13"/>
    <cellStyle name="差" xfId="14" builtinId="27"/>
    <cellStyle name="20% - 强调文字颜色 3 2 2" xfId="15"/>
    <cellStyle name="超链接" xfId="16" builtinId="8"/>
    <cellStyle name="60% - 强调文字颜色 6 3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60% - 强调文字颜色 1" xfId="36" builtinId="32"/>
    <cellStyle name="好_YB12大营" xfId="37"/>
    <cellStyle name="标题 3" xfId="38" builtinId="18"/>
    <cellStyle name="60% - 强调文字颜色 4" xfId="39" builtinId="44"/>
    <cellStyle name="输出" xfId="40" builtinId="21"/>
    <cellStyle name="计算" xfId="41" builtinId="22"/>
    <cellStyle name="计算 3 2" xfId="42"/>
    <cellStyle name="40% - 强调文字颜色 4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适中 2" xfId="71"/>
    <cellStyle name="20% - 强调文字颜色 3 3 2" xfId="72"/>
    <cellStyle name="40% - 强调文字颜色 6" xfId="73" builtinId="51"/>
    <cellStyle name="60% - 强调文字颜色 6" xfId="74" builtinId="52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适中 3 2" xfId="223"/>
    <cellStyle name="常规 13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输入 3 2" xfId="231"/>
    <cellStyle name="常规 2 3" xfId="232"/>
    <cellStyle name="常规 2 4" xfId="233"/>
    <cellStyle name="强调文字颜色 4 2" xfId="234"/>
    <cellStyle name="常规 2 5" xfId="235"/>
    <cellStyle name="强调文字颜色 4 3" xfId="236"/>
    <cellStyle name="常规 2 6" xfId="237"/>
    <cellStyle name="常规 25" xfId="238"/>
    <cellStyle name="常规 3 4" xfId="239"/>
    <cellStyle name="好_YB15太平岭" xfId="240"/>
    <cellStyle name="常规 4 3" xfId="241"/>
    <cellStyle name="常规 69" xfId="242"/>
    <cellStyle name="常规 7" xfId="243"/>
    <cellStyle name="警告文本 3 2" xfId="244"/>
    <cellStyle name="常规 8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链接单元格 2" xfId="254"/>
    <cellStyle name="好_2019年1月王家镇经济分类支出月报" xfId="255"/>
    <cellStyle name="常规 100 2 2" xfId="256"/>
    <cellStyle name="强调文字颜色 1 3" xfId="257"/>
    <cellStyle name="好_2019年1月仙人洞镇经济分类支出月报" xfId="258"/>
    <cellStyle name="好_YB04兰店" xfId="259"/>
    <cellStyle name="警告文本 3" xfId="260"/>
    <cellStyle name="好_YB06徐岭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常规 100 2" xfId="294"/>
    <cellStyle name="强调文字颜色 6 2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abSelected="1" topLeftCell="A13" workbookViewId="0">
      <selection activeCell="G15" sqref="G15"/>
    </sheetView>
  </sheetViews>
  <sheetFormatPr defaultColWidth="9" defaultRowHeight="13.5"/>
  <cols>
    <col min="1" max="16384" width="9" style="25"/>
  </cols>
  <sheetData>
    <row r="2" ht="15" customHeight="1"/>
    <row r="3" ht="15" customHeight="1"/>
    <row r="12" ht="56.25" spans="1:17">
      <c r="A12" s="183" t="s">
        <v>0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</row>
    <row r="13" ht="19" customHeight="1" spans="1:17">
      <c r="A13" s="184"/>
      <c r="B13" s="185"/>
      <c r="C13" s="185"/>
      <c r="D13" s="185"/>
      <c r="E13" s="186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</row>
    <row r="14" ht="56.25" spans="1:17">
      <c r="A14" s="184"/>
      <c r="B14" s="185"/>
      <c r="C14" s="185"/>
      <c r="D14" s="185"/>
      <c r="E14" s="186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</row>
    <row r="15" ht="56.25" spans="1:17">
      <c r="A15" s="184"/>
      <c r="B15" s="185"/>
      <c r="C15" s="185"/>
      <c r="D15" s="185"/>
      <c r="E15" s="186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</row>
    <row r="16" ht="56.25" spans="1:17">
      <c r="A16" s="184"/>
      <c r="B16" s="185"/>
      <c r="C16" s="185"/>
      <c r="D16" s="185"/>
      <c r="E16" s="186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</row>
    <row r="21" ht="38.25" spans="1:17">
      <c r="A21" s="187" t="s">
        <v>1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ht="38.25" spans="1:17">
      <c r="A22" s="188" t="s">
        <v>2</v>
      </c>
      <c r="B22" s="185"/>
      <c r="C22" s="185"/>
      <c r="D22" s="185"/>
      <c r="E22" s="185"/>
      <c r="F22" s="189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</row>
    <row r="23" ht="38.25" spans="1:17">
      <c r="A23" s="188"/>
      <c r="B23" s="185"/>
      <c r="C23" s="185"/>
      <c r="D23" s="185"/>
      <c r="E23" s="185"/>
      <c r="F23" s="189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</row>
    <row r="24" ht="38.25" spans="1:17">
      <c r="A24" s="188"/>
      <c r="B24" s="185"/>
      <c r="C24" s="185"/>
      <c r="D24" s="185"/>
      <c r="E24" s="185"/>
      <c r="F24" s="189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</row>
    <row r="25" ht="38.25" spans="1:17">
      <c r="A25" s="188"/>
      <c r="B25" s="185"/>
      <c r="C25" s="185"/>
      <c r="D25" s="185"/>
      <c r="E25" s="185"/>
      <c r="F25" s="189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</row>
    <row r="30" ht="45.75" spans="1:17">
      <c r="A30" s="190" t="s">
        <v>3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tabSelected="1" workbookViewId="0">
      <pane xSplit="2" ySplit="1" topLeftCell="C8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22.5"/>
  <cols>
    <col min="1" max="1" width="45.625" style="151" customWidth="1"/>
    <col min="2" max="3" width="15.625" style="151" customWidth="1"/>
    <col min="4" max="4" width="15.625" style="152" customWidth="1"/>
    <col min="5" max="5" width="15.625" style="151" customWidth="1"/>
    <col min="6" max="6" width="15.625" style="152" customWidth="1"/>
    <col min="7" max="7" width="15.625" style="151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51" customWidth="1"/>
    <col min="14" max="14" width="15.25" style="151"/>
    <col min="15" max="16" width="15.625" customWidth="1"/>
    <col min="17" max="17" width="9.625" style="151" customWidth="1"/>
    <col min="18" max="18" width="14.25" style="151" customWidth="1"/>
    <col min="19" max="16384" width="9" style="151"/>
  </cols>
  <sheetData>
    <row r="1" s="148" customFormat="1" ht="35.1" customHeight="1" spans="1:13">
      <c r="A1" s="153" t="s">
        <v>4</v>
      </c>
      <c r="B1" s="153"/>
      <c r="C1" s="153"/>
      <c r="D1" s="153"/>
      <c r="E1" s="153"/>
      <c r="F1" s="6"/>
      <c r="G1" s="153"/>
      <c r="H1" s="153"/>
      <c r="I1" s="153"/>
      <c r="J1" s="153"/>
      <c r="K1" s="153"/>
      <c r="L1" s="153"/>
      <c r="M1" s="153"/>
    </row>
    <row r="2" s="149" customFormat="1" ht="15" customHeight="1" spans="1:16">
      <c r="A2" s="154"/>
      <c r="B2" s="154"/>
      <c r="C2" s="154"/>
      <c r="D2" s="6"/>
      <c r="E2" s="154"/>
      <c r="F2" s="6"/>
      <c r="G2" s="154"/>
      <c r="H2" s="6"/>
      <c r="I2" s="6"/>
      <c r="J2" s="6"/>
      <c r="K2" s="6"/>
      <c r="L2" s="154"/>
      <c r="M2" s="154"/>
      <c r="O2" s="136"/>
      <c r="P2" s="136"/>
    </row>
    <row r="3" ht="15" customHeight="1" spans="1:16">
      <c r="A3" s="150"/>
      <c r="B3" s="150"/>
      <c r="C3" s="150"/>
      <c r="D3" s="155"/>
      <c r="E3" s="150"/>
      <c r="F3" s="155"/>
      <c r="G3" s="150"/>
      <c r="H3" s="156"/>
      <c r="I3" s="156"/>
      <c r="J3" s="156"/>
      <c r="K3" s="156"/>
      <c r="L3" s="150"/>
      <c r="M3" s="150"/>
      <c r="O3" s="176"/>
      <c r="P3" s="176"/>
    </row>
    <row r="4" ht="15" customHeight="1" spans="1:16">
      <c r="A4" s="157"/>
      <c r="B4" s="157"/>
      <c r="C4" s="157"/>
      <c r="D4" s="158"/>
      <c r="E4" s="157"/>
      <c r="F4" s="158"/>
      <c r="G4" s="157"/>
      <c r="H4" s="8"/>
      <c r="I4" s="8"/>
      <c r="J4" s="8"/>
      <c r="K4" s="8"/>
      <c r="L4" s="157" t="s">
        <v>5</v>
      </c>
      <c r="M4" s="157"/>
      <c r="O4" s="137"/>
      <c r="P4" s="137"/>
    </row>
    <row r="5" ht="20.1" customHeight="1" spans="1:18">
      <c r="A5" s="159" t="s">
        <v>6</v>
      </c>
      <c r="B5" s="159" t="s">
        <v>7</v>
      </c>
      <c r="C5" s="159"/>
      <c r="D5" s="10" t="s">
        <v>8</v>
      </c>
      <c r="E5" s="159"/>
      <c r="F5" s="10" t="s">
        <v>9</v>
      </c>
      <c r="G5" s="159"/>
      <c r="H5" s="10" t="s">
        <v>10</v>
      </c>
      <c r="I5" s="10"/>
      <c r="J5" s="10"/>
      <c r="K5" s="10"/>
      <c r="L5" s="159" t="s">
        <v>11</v>
      </c>
      <c r="M5" s="159"/>
      <c r="O5" s="139" t="s">
        <v>8</v>
      </c>
      <c r="P5" s="139"/>
      <c r="Q5" s="159" t="s">
        <v>12</v>
      </c>
      <c r="R5" s="159"/>
    </row>
    <row r="6" ht="20.1" customHeight="1" spans="1:18">
      <c r="A6" s="159"/>
      <c r="B6" s="159" t="s">
        <v>13</v>
      </c>
      <c r="C6" s="159" t="s">
        <v>14</v>
      </c>
      <c r="D6" s="10" t="s">
        <v>13</v>
      </c>
      <c r="E6" s="159" t="s">
        <v>14</v>
      </c>
      <c r="F6" s="10" t="s">
        <v>13</v>
      </c>
      <c r="G6" s="159" t="s">
        <v>14</v>
      </c>
      <c r="H6" s="10" t="s">
        <v>13</v>
      </c>
      <c r="I6" s="10"/>
      <c r="J6" s="10" t="s">
        <v>15</v>
      </c>
      <c r="K6" s="10"/>
      <c r="L6" s="159" t="s">
        <v>13</v>
      </c>
      <c r="M6" s="177" t="s">
        <v>14</v>
      </c>
      <c r="O6" s="139" t="s">
        <v>13</v>
      </c>
      <c r="P6" s="139" t="s">
        <v>14</v>
      </c>
      <c r="Q6" s="159" t="s">
        <v>13</v>
      </c>
      <c r="R6" s="159" t="s">
        <v>14</v>
      </c>
    </row>
    <row r="7" s="150" customFormat="1" ht="20.1" customHeight="1" spans="1:18">
      <c r="A7" s="159"/>
      <c r="B7" s="159"/>
      <c r="C7" s="159"/>
      <c r="D7" s="10"/>
      <c r="E7" s="159"/>
      <c r="F7" s="10"/>
      <c r="G7" s="159"/>
      <c r="H7" s="160" t="s">
        <v>16</v>
      </c>
      <c r="I7" s="160" t="s">
        <v>17</v>
      </c>
      <c r="J7" s="160" t="s">
        <v>16</v>
      </c>
      <c r="K7" s="160" t="s">
        <v>17</v>
      </c>
      <c r="L7" s="159"/>
      <c r="M7" s="177"/>
      <c r="O7" s="139"/>
      <c r="P7" s="139"/>
      <c r="Q7" s="159"/>
      <c r="R7" s="159"/>
    </row>
    <row r="8" ht="20.1" customHeight="1" spans="1:18">
      <c r="A8" s="159" t="s">
        <v>18</v>
      </c>
      <c r="B8" s="161">
        <f t="shared" ref="B8:H8" si="0">SUM(B9,B41)</f>
        <v>635363</v>
      </c>
      <c r="C8" s="161">
        <f t="shared" si="0"/>
        <v>452139</v>
      </c>
      <c r="D8" s="17">
        <f t="shared" si="0"/>
        <v>382609</v>
      </c>
      <c r="E8" s="17">
        <f t="shared" si="0"/>
        <v>285835</v>
      </c>
      <c r="F8" s="17">
        <f t="shared" si="0"/>
        <v>267564</v>
      </c>
      <c r="G8" s="161">
        <f t="shared" si="0"/>
        <v>148834</v>
      </c>
      <c r="H8" s="17">
        <f t="shared" si="0"/>
        <v>115045</v>
      </c>
      <c r="I8" s="178">
        <f>IF(F8=0,,ROUND(H8/F8*100,1))</f>
        <v>43</v>
      </c>
      <c r="J8" s="17">
        <f>SUM(J9,J41)</f>
        <v>137001</v>
      </c>
      <c r="K8" s="178">
        <f>IF(G8=0,,ROUND(J8/G8*100,1))</f>
        <v>92</v>
      </c>
      <c r="L8" s="179">
        <f>IF(B8=0,,ROUND(D8/B8*100,1))</f>
        <v>60.2</v>
      </c>
      <c r="M8" s="179">
        <f>IF(C8=0,,ROUND(E8/C8*100,1))</f>
        <v>63.2</v>
      </c>
      <c r="O8" s="140">
        <f>SUM(O9,O41)</f>
        <v>653960</v>
      </c>
      <c r="P8" s="140">
        <f>SUM(P9,P41)</f>
        <v>548526</v>
      </c>
      <c r="Q8" s="140">
        <f>SUM(Q9,Q41)</f>
        <v>61632</v>
      </c>
      <c r="R8" s="161">
        <f t="shared" ref="R8" si="1">SUM(R9,R41)</f>
        <v>0</v>
      </c>
    </row>
    <row r="9" ht="15" spans="1:19">
      <c r="A9" s="162" t="s">
        <v>19</v>
      </c>
      <c r="B9" s="161">
        <f t="shared" ref="B9:H9" si="2">SUM(B10)</f>
        <v>495004</v>
      </c>
      <c r="C9" s="161">
        <f t="shared" si="2"/>
        <v>313780</v>
      </c>
      <c r="D9" s="161">
        <f t="shared" si="2"/>
        <v>369074</v>
      </c>
      <c r="E9" s="161">
        <f t="shared" si="2"/>
        <v>272715</v>
      </c>
      <c r="F9" s="17">
        <f t="shared" si="2"/>
        <v>233157</v>
      </c>
      <c r="G9" s="17">
        <f t="shared" si="2"/>
        <v>114680</v>
      </c>
      <c r="H9" s="17">
        <f t="shared" si="2"/>
        <v>135917</v>
      </c>
      <c r="I9" s="178">
        <f t="shared" ref="I9:I44" si="3">IF(F9=0,,ROUND(H9/F9*100,1))</f>
        <v>58.3</v>
      </c>
      <c r="J9" s="17">
        <f>SUM(J10)</f>
        <v>158035</v>
      </c>
      <c r="K9" s="178">
        <f t="shared" ref="K9:K44" si="4">IF(G9=0,,ROUND(J9/G9*100,1))</f>
        <v>137.8</v>
      </c>
      <c r="L9" s="179">
        <f t="shared" ref="L9:L15" si="5">IF(B9=0,,ROUND(D9/B9*100,1))</f>
        <v>74.6</v>
      </c>
      <c r="M9" s="179">
        <f t="shared" ref="M9:M31" si="6">IF(C9=0,,ROUND(E9/C9*100,1))</f>
        <v>86.9</v>
      </c>
      <c r="O9" s="140">
        <f>SUM(O10)</f>
        <v>572293</v>
      </c>
      <c r="P9" s="140">
        <f>SUM(P10)</f>
        <v>466859</v>
      </c>
      <c r="Q9" s="141">
        <f>SUM(Q10)</f>
        <v>42209</v>
      </c>
      <c r="R9" s="161">
        <f t="shared" ref="R9" si="7">SUM(R10)</f>
        <v>0</v>
      </c>
      <c r="S9" s="151">
        <f>O9-P9</f>
        <v>105434</v>
      </c>
    </row>
    <row r="10" ht="20" customHeight="1" spans="1:18">
      <c r="A10" s="163" t="s">
        <v>20</v>
      </c>
      <c r="B10" s="161">
        <f t="shared" ref="B10:H10" si="8">SUM(B11,B25)</f>
        <v>495004</v>
      </c>
      <c r="C10" s="161">
        <f t="shared" si="8"/>
        <v>313780</v>
      </c>
      <c r="D10" s="17">
        <f t="shared" si="8"/>
        <v>369074</v>
      </c>
      <c r="E10" s="17">
        <f t="shared" si="8"/>
        <v>272715</v>
      </c>
      <c r="F10" s="17">
        <f t="shared" si="8"/>
        <v>233157</v>
      </c>
      <c r="G10" s="17">
        <f t="shared" si="8"/>
        <v>114680</v>
      </c>
      <c r="H10" s="17">
        <f t="shared" si="8"/>
        <v>135917</v>
      </c>
      <c r="I10" s="178">
        <f t="shared" si="3"/>
        <v>58.3</v>
      </c>
      <c r="J10" s="17">
        <f>SUM(J11,J25)</f>
        <v>158035</v>
      </c>
      <c r="K10" s="178">
        <f t="shared" si="4"/>
        <v>137.8</v>
      </c>
      <c r="L10" s="179">
        <f t="shared" si="5"/>
        <v>74.6</v>
      </c>
      <c r="M10" s="179">
        <f t="shared" si="6"/>
        <v>86.9</v>
      </c>
      <c r="O10" s="140">
        <f>SUM(O11,O25)</f>
        <v>572293</v>
      </c>
      <c r="P10" s="140">
        <f>SUM(P11,P25)</f>
        <v>466859</v>
      </c>
      <c r="Q10" s="141">
        <f>SUM(Q11,Q25)</f>
        <v>42209</v>
      </c>
      <c r="R10" s="161">
        <f>SUM(R11,R25)</f>
        <v>0</v>
      </c>
    </row>
    <row r="11" ht="20.1" customHeight="1" spans="1:18">
      <c r="A11" s="164" t="s">
        <v>21</v>
      </c>
      <c r="B11" s="161">
        <f t="shared" ref="B11:H11" si="9">SUM(B12:B24)</f>
        <v>224619</v>
      </c>
      <c r="C11" s="161">
        <f t="shared" si="9"/>
        <v>49237</v>
      </c>
      <c r="D11" s="161">
        <f t="shared" si="9"/>
        <v>118353</v>
      </c>
      <c r="E11" s="161">
        <f t="shared" si="9"/>
        <v>26860</v>
      </c>
      <c r="F11" s="17">
        <f t="shared" si="9"/>
        <v>136152</v>
      </c>
      <c r="G11" s="161">
        <f t="shared" si="9"/>
        <v>23780</v>
      </c>
      <c r="H11" s="17">
        <f t="shared" si="9"/>
        <v>-17799</v>
      </c>
      <c r="I11" s="178">
        <f t="shared" si="3"/>
        <v>-13.1</v>
      </c>
      <c r="J11" s="17">
        <f>SUM(J12:J24)</f>
        <v>3080</v>
      </c>
      <c r="K11" s="178">
        <f t="shared" si="4"/>
        <v>13</v>
      </c>
      <c r="L11" s="179">
        <f t="shared" si="5"/>
        <v>52.7</v>
      </c>
      <c r="M11" s="179">
        <f t="shared" si="6"/>
        <v>54.6</v>
      </c>
      <c r="O11" s="140">
        <f>SUM(O12:O24)</f>
        <v>142454</v>
      </c>
      <c r="P11" s="140">
        <f>SUM(P12:P24)</f>
        <v>38044</v>
      </c>
      <c r="Q11" s="140">
        <f>SUM(Q12:Q24)</f>
        <v>37642</v>
      </c>
      <c r="R11" s="161">
        <f t="shared" ref="R11" si="10">SUM(R12:R24)</f>
        <v>0</v>
      </c>
    </row>
    <row r="12" ht="20.1" customHeight="1" spans="1:18">
      <c r="A12" s="165" t="s">
        <v>22</v>
      </c>
      <c r="B12" s="161">
        <v>153951</v>
      </c>
      <c r="C12" s="161">
        <v>15288</v>
      </c>
      <c r="D12" s="166">
        <v>76529</v>
      </c>
      <c r="E12" s="161">
        <v>9312</v>
      </c>
      <c r="F12" s="166">
        <v>84824</v>
      </c>
      <c r="G12" s="161">
        <v>3705</v>
      </c>
      <c r="H12" s="17">
        <f>D12-F12</f>
        <v>-8295</v>
      </c>
      <c r="I12" s="178">
        <f t="shared" si="3"/>
        <v>-9.8</v>
      </c>
      <c r="J12" s="17">
        <f>E12-G12</f>
        <v>5607</v>
      </c>
      <c r="K12" s="178">
        <f t="shared" si="4"/>
        <v>151.3</v>
      </c>
      <c r="L12" s="179">
        <f t="shared" si="5"/>
        <v>49.7</v>
      </c>
      <c r="M12" s="179">
        <f t="shared" si="6"/>
        <v>60.9</v>
      </c>
      <c r="O12" s="140">
        <v>97146</v>
      </c>
      <c r="P12" s="140">
        <v>11431</v>
      </c>
      <c r="Q12" s="142">
        <v>20815</v>
      </c>
      <c r="R12" s="161"/>
    </row>
    <row r="13" ht="19" customHeight="1" spans="1:18">
      <c r="A13" s="165" t="s">
        <v>23</v>
      </c>
      <c r="B13" s="161">
        <v>19292</v>
      </c>
      <c r="C13" s="161">
        <v>1560</v>
      </c>
      <c r="D13" s="166">
        <v>13560</v>
      </c>
      <c r="E13" s="161">
        <v>1117</v>
      </c>
      <c r="F13" s="166">
        <v>15408</v>
      </c>
      <c r="G13" s="161">
        <v>638</v>
      </c>
      <c r="H13" s="17">
        <f t="shared" ref="H13:H24" si="11">D13-F13</f>
        <v>-1848</v>
      </c>
      <c r="I13" s="178">
        <f t="shared" si="3"/>
        <v>-12</v>
      </c>
      <c r="J13" s="17">
        <f t="shared" ref="J13:J31" si="12">E13-G13</f>
        <v>479</v>
      </c>
      <c r="K13" s="178">
        <f t="shared" si="4"/>
        <v>75.1</v>
      </c>
      <c r="L13" s="179">
        <f t="shared" si="5"/>
        <v>70.3</v>
      </c>
      <c r="M13" s="179">
        <f t="shared" si="6"/>
        <v>71.6</v>
      </c>
      <c r="O13" s="140">
        <v>10449</v>
      </c>
      <c r="P13" s="140">
        <v>975</v>
      </c>
      <c r="Q13" s="142">
        <v>4787</v>
      </c>
      <c r="R13" s="161"/>
    </row>
    <row r="14" ht="20.1" customHeight="1" spans="1:18">
      <c r="A14" s="165" t="s">
        <v>24</v>
      </c>
      <c r="B14" s="161">
        <v>7652</v>
      </c>
      <c r="C14" s="161">
        <v>967</v>
      </c>
      <c r="D14" s="167">
        <v>4995</v>
      </c>
      <c r="E14" s="161">
        <v>822</v>
      </c>
      <c r="F14" s="167">
        <v>7778</v>
      </c>
      <c r="G14" s="161">
        <v>1510</v>
      </c>
      <c r="H14" s="17">
        <f t="shared" si="11"/>
        <v>-2783</v>
      </c>
      <c r="I14" s="178">
        <f t="shared" si="3"/>
        <v>-35.8</v>
      </c>
      <c r="J14" s="17">
        <f t="shared" si="12"/>
        <v>-688</v>
      </c>
      <c r="K14" s="178">
        <f t="shared" si="4"/>
        <v>-45.6</v>
      </c>
      <c r="L14" s="179">
        <f t="shared" si="5"/>
        <v>65.3</v>
      </c>
      <c r="M14" s="179">
        <f t="shared" si="6"/>
        <v>85</v>
      </c>
      <c r="O14" s="140">
        <v>4112</v>
      </c>
      <c r="P14" s="140">
        <v>1141</v>
      </c>
      <c r="Q14" s="142">
        <v>1598</v>
      </c>
      <c r="R14" s="161"/>
    </row>
    <row r="15" ht="20.1" customHeight="1" spans="1:18">
      <c r="A15" s="165" t="s">
        <v>25</v>
      </c>
      <c r="B15" s="161">
        <v>579</v>
      </c>
      <c r="C15" s="161">
        <v>10</v>
      </c>
      <c r="D15" s="167">
        <v>43</v>
      </c>
      <c r="E15" s="161"/>
      <c r="F15" s="167">
        <v>301</v>
      </c>
      <c r="G15" s="161">
        <v>4</v>
      </c>
      <c r="H15" s="17">
        <f t="shared" si="11"/>
        <v>-258</v>
      </c>
      <c r="I15" s="178">
        <f t="shared" si="3"/>
        <v>-85.7</v>
      </c>
      <c r="J15" s="17">
        <f t="shared" si="12"/>
        <v>-4</v>
      </c>
      <c r="K15" s="178">
        <f t="shared" si="4"/>
        <v>-100</v>
      </c>
      <c r="L15" s="179">
        <f t="shared" si="5"/>
        <v>7.4</v>
      </c>
      <c r="M15" s="179">
        <f t="shared" si="6"/>
        <v>0</v>
      </c>
      <c r="O15" s="140">
        <v>1466</v>
      </c>
      <c r="P15" s="140">
        <v>4</v>
      </c>
      <c r="Q15" s="142">
        <v>5</v>
      </c>
      <c r="R15" s="161"/>
    </row>
    <row r="16" ht="20.1" customHeight="1" spans="1:18">
      <c r="A16" s="165" t="s">
        <v>26</v>
      </c>
      <c r="B16" s="161">
        <v>14324</v>
      </c>
      <c r="C16" s="161">
        <v>11024</v>
      </c>
      <c r="D16" s="167">
        <v>6014</v>
      </c>
      <c r="E16" s="161">
        <v>4494</v>
      </c>
      <c r="F16" s="167">
        <v>8647</v>
      </c>
      <c r="G16" s="161">
        <v>6707</v>
      </c>
      <c r="H16" s="17">
        <f t="shared" si="11"/>
        <v>-2633</v>
      </c>
      <c r="I16" s="178">
        <f t="shared" si="3"/>
        <v>-30.4</v>
      </c>
      <c r="J16" s="17">
        <f t="shared" si="12"/>
        <v>-2213</v>
      </c>
      <c r="K16" s="178">
        <f t="shared" si="4"/>
        <v>-33</v>
      </c>
      <c r="L16" s="179">
        <f t="shared" ref="L16:L44" si="13">IF(B16=0,,ROUND(D16/B16*100,1))</f>
        <v>42</v>
      </c>
      <c r="M16" s="179">
        <f t="shared" si="6"/>
        <v>40.8</v>
      </c>
      <c r="O16" s="140">
        <v>9188</v>
      </c>
      <c r="P16" s="140">
        <v>9041</v>
      </c>
      <c r="Q16" s="181">
        <v>3196</v>
      </c>
      <c r="R16" s="161"/>
    </row>
    <row r="17" ht="20.1" customHeight="1" spans="1:18">
      <c r="A17" s="165" t="s">
        <v>27</v>
      </c>
      <c r="B17" s="161">
        <v>5101</v>
      </c>
      <c r="C17" s="161">
        <v>1926</v>
      </c>
      <c r="D17" s="167">
        <v>3124</v>
      </c>
      <c r="E17" s="161">
        <v>843</v>
      </c>
      <c r="F17" s="167">
        <v>3734</v>
      </c>
      <c r="G17" s="161">
        <v>1120</v>
      </c>
      <c r="H17" s="17">
        <f t="shared" si="11"/>
        <v>-610</v>
      </c>
      <c r="I17" s="178">
        <f t="shared" si="3"/>
        <v>-16.3</v>
      </c>
      <c r="J17" s="17">
        <f t="shared" si="12"/>
        <v>-277</v>
      </c>
      <c r="K17" s="178">
        <f t="shared" si="4"/>
        <v>-24.7</v>
      </c>
      <c r="L17" s="179">
        <f t="shared" si="13"/>
        <v>61.2</v>
      </c>
      <c r="M17" s="179">
        <f t="shared" si="6"/>
        <v>43.8</v>
      </c>
      <c r="O17" s="140">
        <v>3764</v>
      </c>
      <c r="P17" s="140">
        <v>1515</v>
      </c>
      <c r="Q17" s="181">
        <v>1012</v>
      </c>
      <c r="R17" s="161"/>
    </row>
    <row r="18" ht="20.1" customHeight="1" spans="1:18">
      <c r="A18" s="165" t="s">
        <v>28</v>
      </c>
      <c r="B18" s="161">
        <v>4300</v>
      </c>
      <c r="C18" s="161">
        <v>2900</v>
      </c>
      <c r="D18" s="167">
        <v>3597</v>
      </c>
      <c r="E18" s="161">
        <v>2724</v>
      </c>
      <c r="F18" s="167">
        <v>3696</v>
      </c>
      <c r="G18" s="161">
        <v>2223</v>
      </c>
      <c r="H18" s="17">
        <f t="shared" si="11"/>
        <v>-99</v>
      </c>
      <c r="I18" s="178">
        <f t="shared" si="3"/>
        <v>-2.7</v>
      </c>
      <c r="J18" s="17">
        <f t="shared" si="12"/>
        <v>501</v>
      </c>
      <c r="K18" s="178">
        <f t="shared" si="4"/>
        <v>22.5</v>
      </c>
      <c r="L18" s="179">
        <f t="shared" si="13"/>
        <v>83.7</v>
      </c>
      <c r="M18" s="179">
        <f t="shared" si="6"/>
        <v>93.9</v>
      </c>
      <c r="O18" s="140">
        <v>2949</v>
      </c>
      <c r="P18" s="140">
        <v>2842</v>
      </c>
      <c r="Q18" s="181">
        <v>2883</v>
      </c>
      <c r="R18" s="161"/>
    </row>
    <row r="19" ht="20.1" customHeight="1" spans="1:18">
      <c r="A19" s="165" t="s">
        <v>29</v>
      </c>
      <c r="B19" s="161">
        <v>5300</v>
      </c>
      <c r="C19" s="161">
        <v>3330</v>
      </c>
      <c r="D19" s="167">
        <v>2438</v>
      </c>
      <c r="E19" s="161">
        <v>1444</v>
      </c>
      <c r="F19" s="167">
        <v>3820</v>
      </c>
      <c r="G19" s="161">
        <v>2353</v>
      </c>
      <c r="H19" s="17">
        <f t="shared" si="11"/>
        <v>-1382</v>
      </c>
      <c r="I19" s="178">
        <f t="shared" si="3"/>
        <v>-36.2</v>
      </c>
      <c r="J19" s="17">
        <f t="shared" si="12"/>
        <v>-909</v>
      </c>
      <c r="K19" s="178">
        <f t="shared" si="4"/>
        <v>-38.6</v>
      </c>
      <c r="L19" s="179">
        <f t="shared" si="13"/>
        <v>46</v>
      </c>
      <c r="M19" s="179">
        <f t="shared" si="6"/>
        <v>43.4</v>
      </c>
      <c r="O19" s="140">
        <v>2615</v>
      </c>
      <c r="P19" s="140">
        <v>2354</v>
      </c>
      <c r="Q19" s="181">
        <v>1782</v>
      </c>
      <c r="R19" s="161"/>
    </row>
    <row r="20" ht="20.1" customHeight="1" spans="1:18">
      <c r="A20" s="165" t="s">
        <v>30</v>
      </c>
      <c r="B20" s="161">
        <v>3420</v>
      </c>
      <c r="C20" s="161">
        <v>3000</v>
      </c>
      <c r="D20" s="167">
        <v>3730</v>
      </c>
      <c r="E20" s="161">
        <v>2610</v>
      </c>
      <c r="F20" s="167">
        <v>2279</v>
      </c>
      <c r="G20" s="161">
        <v>1872</v>
      </c>
      <c r="H20" s="17">
        <f t="shared" si="11"/>
        <v>1451</v>
      </c>
      <c r="I20" s="178">
        <f t="shared" si="3"/>
        <v>63.7</v>
      </c>
      <c r="J20" s="17">
        <f t="shared" si="12"/>
        <v>738</v>
      </c>
      <c r="K20" s="178">
        <f t="shared" si="4"/>
        <v>39.4</v>
      </c>
      <c r="L20" s="179">
        <f t="shared" si="13"/>
        <v>109.1</v>
      </c>
      <c r="M20" s="179">
        <f t="shared" si="6"/>
        <v>87</v>
      </c>
      <c r="O20" s="140">
        <v>2061</v>
      </c>
      <c r="P20" s="140">
        <v>2061</v>
      </c>
      <c r="Q20" s="181">
        <v>51</v>
      </c>
      <c r="R20" s="161"/>
    </row>
    <row r="21" ht="20.1" customHeight="1" spans="1:18">
      <c r="A21" s="168" t="s">
        <v>31</v>
      </c>
      <c r="B21" s="161">
        <v>300</v>
      </c>
      <c r="C21" s="161">
        <v>300</v>
      </c>
      <c r="D21" s="169"/>
      <c r="E21" s="161"/>
      <c r="F21" s="17">
        <v>23</v>
      </c>
      <c r="G21" s="161">
        <v>23</v>
      </c>
      <c r="H21" s="17">
        <f t="shared" si="11"/>
        <v>-23</v>
      </c>
      <c r="I21" s="178">
        <f t="shared" si="3"/>
        <v>-100</v>
      </c>
      <c r="J21" s="17">
        <f t="shared" si="12"/>
        <v>-23</v>
      </c>
      <c r="K21" s="178">
        <f t="shared" si="4"/>
        <v>-100</v>
      </c>
      <c r="L21" s="179">
        <f t="shared" si="13"/>
        <v>0</v>
      </c>
      <c r="M21" s="179">
        <f t="shared" si="6"/>
        <v>0</v>
      </c>
      <c r="O21" s="140">
        <v>50</v>
      </c>
      <c r="P21" s="140">
        <v>50</v>
      </c>
      <c r="Q21" s="181">
        <v>0</v>
      </c>
      <c r="R21" s="161"/>
    </row>
    <row r="22" ht="20.1" customHeight="1" spans="1:18">
      <c r="A22" s="165" t="s">
        <v>32</v>
      </c>
      <c r="B22" s="161">
        <v>10000</v>
      </c>
      <c r="C22" s="161">
        <v>8532</v>
      </c>
      <c r="D22" s="167">
        <v>4043</v>
      </c>
      <c r="E22" s="161">
        <v>3245</v>
      </c>
      <c r="F22" s="167">
        <v>5308</v>
      </c>
      <c r="G22" s="161">
        <v>3338</v>
      </c>
      <c r="H22" s="17">
        <f t="shared" si="11"/>
        <v>-1265</v>
      </c>
      <c r="I22" s="178">
        <f t="shared" si="3"/>
        <v>-23.8</v>
      </c>
      <c r="J22" s="17">
        <f t="shared" si="12"/>
        <v>-93</v>
      </c>
      <c r="K22" s="178">
        <f t="shared" si="4"/>
        <v>-2.8</v>
      </c>
      <c r="L22" s="179">
        <f t="shared" si="13"/>
        <v>40.4</v>
      </c>
      <c r="M22" s="179">
        <f t="shared" si="6"/>
        <v>38</v>
      </c>
      <c r="O22" s="140">
        <v>8379</v>
      </c>
      <c r="P22" s="140">
        <v>6355</v>
      </c>
      <c r="Q22" s="182">
        <v>1489</v>
      </c>
      <c r="R22" s="161"/>
    </row>
    <row r="23" ht="20.1" customHeight="1" spans="1:18">
      <c r="A23" s="165" t="s">
        <v>33</v>
      </c>
      <c r="B23" s="161">
        <v>400</v>
      </c>
      <c r="C23" s="161">
        <v>400</v>
      </c>
      <c r="D23" s="167">
        <v>275</v>
      </c>
      <c r="E23" s="161">
        <v>244</v>
      </c>
      <c r="F23" s="167">
        <v>334</v>
      </c>
      <c r="G23" s="161">
        <v>287</v>
      </c>
      <c r="H23" s="17">
        <f t="shared" si="11"/>
        <v>-59</v>
      </c>
      <c r="I23" s="178">
        <f t="shared" si="3"/>
        <v>-17.7</v>
      </c>
      <c r="J23" s="17">
        <f t="shared" si="12"/>
        <v>-43</v>
      </c>
      <c r="K23" s="178">
        <f t="shared" si="4"/>
        <v>-15</v>
      </c>
      <c r="L23" s="179">
        <f t="shared" si="13"/>
        <v>68.8</v>
      </c>
      <c r="M23" s="179">
        <f t="shared" si="6"/>
        <v>61</v>
      </c>
      <c r="O23" s="140">
        <v>269</v>
      </c>
      <c r="P23" s="140">
        <v>269</v>
      </c>
      <c r="Q23" s="182">
        <v>24</v>
      </c>
      <c r="R23" s="161"/>
    </row>
    <row r="24" ht="20.1" customHeight="1" spans="1:18">
      <c r="A24" s="165" t="s">
        <v>34</v>
      </c>
      <c r="B24" s="161"/>
      <c r="C24" s="161"/>
      <c r="D24" s="17">
        <v>5</v>
      </c>
      <c r="E24" s="161">
        <v>5</v>
      </c>
      <c r="F24" s="17"/>
      <c r="G24" s="161"/>
      <c r="H24" s="17">
        <f t="shared" si="11"/>
        <v>5</v>
      </c>
      <c r="I24" s="178">
        <f t="shared" si="3"/>
        <v>0</v>
      </c>
      <c r="J24" s="17">
        <f t="shared" si="12"/>
        <v>5</v>
      </c>
      <c r="K24" s="178">
        <f t="shared" si="4"/>
        <v>0</v>
      </c>
      <c r="L24" s="179">
        <f t="shared" si="13"/>
        <v>0</v>
      </c>
      <c r="M24" s="179">
        <f t="shared" si="6"/>
        <v>0</v>
      </c>
      <c r="O24" s="140">
        <v>6</v>
      </c>
      <c r="P24" s="140">
        <v>6</v>
      </c>
      <c r="Q24" s="161"/>
      <c r="R24" s="161"/>
    </row>
    <row r="25" ht="24" customHeight="1" spans="1:18">
      <c r="A25" s="164" t="s">
        <v>35</v>
      </c>
      <c r="B25" s="161">
        <f t="shared" ref="B25:H25" si="14">SUM(B26,B30,B31,B33:B37)</f>
        <v>270385</v>
      </c>
      <c r="C25" s="161">
        <f t="shared" si="14"/>
        <v>264543</v>
      </c>
      <c r="D25" s="17">
        <f t="shared" si="14"/>
        <v>250721</v>
      </c>
      <c r="E25" s="17">
        <f t="shared" si="14"/>
        <v>245855</v>
      </c>
      <c r="F25" s="17">
        <f t="shared" si="14"/>
        <v>97005</v>
      </c>
      <c r="G25" s="17">
        <f t="shared" si="14"/>
        <v>90900</v>
      </c>
      <c r="H25" s="16">
        <f t="shared" si="14"/>
        <v>153716</v>
      </c>
      <c r="I25" s="178">
        <f t="shared" si="3"/>
        <v>158.5</v>
      </c>
      <c r="J25" s="17">
        <f>SUM(J26,J30,J31,J33:J37)</f>
        <v>154955</v>
      </c>
      <c r="K25" s="178">
        <f t="shared" si="4"/>
        <v>170.5</v>
      </c>
      <c r="L25" s="179">
        <f t="shared" si="13"/>
        <v>92.7</v>
      </c>
      <c r="M25" s="179">
        <f t="shared" si="6"/>
        <v>92.9</v>
      </c>
      <c r="O25" s="140">
        <f>SUM(O26,O30,O31,O33:O37)</f>
        <v>429839</v>
      </c>
      <c r="P25" s="140">
        <f>SUM(P26,P30,P31,P33:P37)</f>
        <v>428815</v>
      </c>
      <c r="Q25" s="140">
        <f>SUM(Q26,Q30,Q31,Q33:Q37)</f>
        <v>4567</v>
      </c>
      <c r="R25" s="161">
        <f t="shared" ref="R25" si="15">SUM(R26,R30,R31,R33:R37)</f>
        <v>0</v>
      </c>
    </row>
    <row r="26" ht="20.1" customHeight="1" spans="1:18">
      <c r="A26" s="165" t="s">
        <v>36</v>
      </c>
      <c r="B26" s="161">
        <v>13685</v>
      </c>
      <c r="C26" s="161">
        <v>11295</v>
      </c>
      <c r="D26" s="167">
        <v>6608</v>
      </c>
      <c r="E26" s="161">
        <v>5543</v>
      </c>
      <c r="F26" s="167">
        <v>9703</v>
      </c>
      <c r="G26" s="161">
        <v>8323</v>
      </c>
      <c r="H26" s="17">
        <f>D26-F26</f>
        <v>-3095</v>
      </c>
      <c r="I26" s="178">
        <f t="shared" si="3"/>
        <v>-31.9</v>
      </c>
      <c r="J26" s="17">
        <f t="shared" si="12"/>
        <v>-2780</v>
      </c>
      <c r="K26" s="178">
        <f t="shared" si="4"/>
        <v>-33.4</v>
      </c>
      <c r="L26" s="179">
        <f t="shared" si="13"/>
        <v>48.3</v>
      </c>
      <c r="M26" s="179">
        <f t="shared" si="6"/>
        <v>49.1</v>
      </c>
      <c r="O26" s="140">
        <v>10804</v>
      </c>
      <c r="P26" s="140">
        <v>10707</v>
      </c>
      <c r="Q26" s="142">
        <v>2306</v>
      </c>
      <c r="R26" s="161"/>
    </row>
    <row r="27" s="1" customFormat="1" ht="20.1" customHeight="1" spans="1:18">
      <c r="A27" s="170" t="s">
        <v>37</v>
      </c>
      <c r="B27" s="16">
        <v>6211</v>
      </c>
      <c r="C27" s="16">
        <v>6211</v>
      </c>
      <c r="D27" s="171">
        <v>3781</v>
      </c>
      <c r="E27" s="16">
        <v>3147</v>
      </c>
      <c r="F27" s="167">
        <v>5782</v>
      </c>
      <c r="G27" s="161">
        <v>4950</v>
      </c>
      <c r="H27" s="16">
        <f>D27-F27</f>
        <v>-2001</v>
      </c>
      <c r="I27" s="180">
        <f t="shared" si="3"/>
        <v>-34.6</v>
      </c>
      <c r="J27" s="16">
        <f t="shared" si="12"/>
        <v>-1803</v>
      </c>
      <c r="K27" s="180">
        <f t="shared" si="4"/>
        <v>-36.4</v>
      </c>
      <c r="L27" s="180">
        <f t="shared" si="13"/>
        <v>60.9</v>
      </c>
      <c r="M27" s="180">
        <f t="shared" si="6"/>
        <v>50.7</v>
      </c>
      <c r="O27" s="145">
        <v>6405</v>
      </c>
      <c r="P27" s="145">
        <v>6348</v>
      </c>
      <c r="Q27" s="146">
        <v>1364</v>
      </c>
      <c r="R27" s="16"/>
    </row>
    <row r="28" s="1" customFormat="1" ht="20.1" customHeight="1" spans="1:18">
      <c r="A28" s="170" t="s">
        <v>38</v>
      </c>
      <c r="B28" s="16">
        <v>4700</v>
      </c>
      <c r="C28" s="16">
        <v>4700</v>
      </c>
      <c r="D28" s="171">
        <v>2523</v>
      </c>
      <c r="E28" s="16">
        <v>2101</v>
      </c>
      <c r="F28" s="167">
        <v>3832</v>
      </c>
      <c r="G28" s="161">
        <v>3281</v>
      </c>
      <c r="H28" s="16">
        <f t="shared" ref="H28:H37" si="16">D28-F28</f>
        <v>-1309</v>
      </c>
      <c r="I28" s="180">
        <f t="shared" si="3"/>
        <v>-34.2</v>
      </c>
      <c r="J28" s="16">
        <f t="shared" si="12"/>
        <v>-1180</v>
      </c>
      <c r="K28" s="180">
        <f t="shared" si="4"/>
        <v>-36</v>
      </c>
      <c r="L28" s="180">
        <f t="shared" si="13"/>
        <v>53.7</v>
      </c>
      <c r="M28" s="180">
        <f t="shared" si="6"/>
        <v>44.7</v>
      </c>
      <c r="O28" s="145">
        <v>4277</v>
      </c>
      <c r="P28" s="145">
        <v>4233</v>
      </c>
      <c r="Q28" s="146">
        <v>909</v>
      </c>
      <c r="R28" s="16"/>
    </row>
    <row r="29" s="1" customFormat="1" ht="20.1" customHeight="1" spans="1:18">
      <c r="A29" s="170" t="s">
        <v>39</v>
      </c>
      <c r="B29" s="16">
        <v>200</v>
      </c>
      <c r="C29" s="16">
        <v>200</v>
      </c>
      <c r="D29" s="7"/>
      <c r="E29" s="16"/>
      <c r="F29" s="8"/>
      <c r="G29" s="161"/>
      <c r="H29" s="16">
        <f t="shared" si="16"/>
        <v>0</v>
      </c>
      <c r="I29" s="180">
        <f t="shared" si="3"/>
        <v>0</v>
      </c>
      <c r="J29" s="16">
        <f t="shared" si="12"/>
        <v>0</v>
      </c>
      <c r="K29" s="180">
        <f t="shared" si="4"/>
        <v>0</v>
      </c>
      <c r="L29" s="180">
        <f t="shared" si="13"/>
        <v>0</v>
      </c>
      <c r="M29" s="180">
        <f t="shared" si="6"/>
        <v>0</v>
      </c>
      <c r="O29" s="145">
        <v>9</v>
      </c>
      <c r="P29" s="145">
        <v>12</v>
      </c>
      <c r="Q29" s="146">
        <v>19</v>
      </c>
      <c r="R29" s="16"/>
    </row>
    <row r="30" ht="20.1" customHeight="1" spans="1:18">
      <c r="A30" s="165" t="s">
        <v>40</v>
      </c>
      <c r="B30" s="161">
        <v>4192</v>
      </c>
      <c r="C30" s="161">
        <v>3911</v>
      </c>
      <c r="D30" s="167">
        <v>1922</v>
      </c>
      <c r="E30" s="161">
        <v>1830</v>
      </c>
      <c r="F30" s="167">
        <v>6689</v>
      </c>
      <c r="G30" s="161">
        <v>6538</v>
      </c>
      <c r="H30" s="17">
        <f t="shared" si="16"/>
        <v>-4767</v>
      </c>
      <c r="I30" s="178">
        <f t="shared" si="3"/>
        <v>-71.3</v>
      </c>
      <c r="J30" s="17">
        <f t="shared" si="12"/>
        <v>-4708</v>
      </c>
      <c r="K30" s="178">
        <f t="shared" si="4"/>
        <v>-72</v>
      </c>
      <c r="L30" s="179">
        <f t="shared" si="13"/>
        <v>45.8</v>
      </c>
      <c r="M30" s="179">
        <f t="shared" si="6"/>
        <v>46.8</v>
      </c>
      <c r="O30" s="140">
        <v>18881</v>
      </c>
      <c r="P30" s="140">
        <v>18881</v>
      </c>
      <c r="Q30" s="143">
        <v>417</v>
      </c>
      <c r="R30" s="161"/>
    </row>
    <row r="31" ht="20.1" customHeight="1" spans="1:18">
      <c r="A31" s="165" t="s">
        <v>41</v>
      </c>
      <c r="B31" s="161">
        <v>7520</v>
      </c>
      <c r="C31" s="161">
        <v>7380</v>
      </c>
      <c r="D31" s="167">
        <v>2631</v>
      </c>
      <c r="E31" s="161">
        <v>2601</v>
      </c>
      <c r="F31" s="167">
        <v>6689</v>
      </c>
      <c r="G31" s="161">
        <v>6612</v>
      </c>
      <c r="H31" s="17">
        <f t="shared" si="16"/>
        <v>-4058</v>
      </c>
      <c r="I31" s="178">
        <f t="shared" si="3"/>
        <v>-60.7</v>
      </c>
      <c r="J31" s="17">
        <f t="shared" si="12"/>
        <v>-4011</v>
      </c>
      <c r="K31" s="178">
        <f t="shared" si="4"/>
        <v>-60.7</v>
      </c>
      <c r="L31" s="179">
        <f t="shared" si="13"/>
        <v>35</v>
      </c>
      <c r="M31" s="179">
        <f t="shared" si="6"/>
        <v>35.2</v>
      </c>
      <c r="O31" s="140">
        <v>5951</v>
      </c>
      <c r="P31" s="140">
        <v>5951</v>
      </c>
      <c r="Q31" s="143">
        <v>122</v>
      </c>
      <c r="R31" s="161"/>
    </row>
    <row r="32" ht="20.1" customHeight="1" spans="1:18">
      <c r="A32" s="165" t="s">
        <v>42</v>
      </c>
      <c r="B32" s="161"/>
      <c r="C32" s="161"/>
      <c r="D32" s="161"/>
      <c r="E32" s="161"/>
      <c r="F32" s="17"/>
      <c r="G32" s="161"/>
      <c r="H32" s="17">
        <f t="shared" si="16"/>
        <v>0</v>
      </c>
      <c r="I32" s="178">
        <f t="shared" si="3"/>
        <v>0</v>
      </c>
      <c r="J32" s="17"/>
      <c r="K32" s="178"/>
      <c r="L32" s="179"/>
      <c r="M32" s="179"/>
      <c r="O32" s="140"/>
      <c r="P32" s="140"/>
      <c r="Q32" s="161"/>
      <c r="R32" s="161"/>
    </row>
    <row r="33" ht="20.1" customHeight="1" spans="1:18">
      <c r="A33" s="165" t="s">
        <v>43</v>
      </c>
      <c r="B33" s="161">
        <v>2</v>
      </c>
      <c r="C33" s="161"/>
      <c r="D33" s="161">
        <v>5564</v>
      </c>
      <c r="E33" s="161">
        <v>3874</v>
      </c>
      <c r="F33" s="167">
        <v>18608</v>
      </c>
      <c r="G33" s="161">
        <v>18608</v>
      </c>
      <c r="H33" s="17">
        <f t="shared" si="16"/>
        <v>-13044</v>
      </c>
      <c r="I33" s="178">
        <f t="shared" si="3"/>
        <v>-70.1</v>
      </c>
      <c r="J33" s="17">
        <f>E33-G33</f>
        <v>-14734</v>
      </c>
      <c r="K33" s="178">
        <f t="shared" si="4"/>
        <v>-79.2</v>
      </c>
      <c r="L33" s="179">
        <f t="shared" si="13"/>
        <v>278200</v>
      </c>
      <c r="M33" s="179">
        <f>IF(C33=0,,ROUND(E33/C33*100,1))</f>
        <v>0</v>
      </c>
      <c r="O33" s="140">
        <v>320510</v>
      </c>
      <c r="P33" s="140">
        <v>320510</v>
      </c>
      <c r="Q33" s="161"/>
      <c r="R33" s="161"/>
    </row>
    <row r="34" ht="20.1" customHeight="1" spans="1:18">
      <c r="A34" s="165" t="s">
        <v>44</v>
      </c>
      <c r="B34" s="161">
        <v>242159</v>
      </c>
      <c r="C34" s="161">
        <v>239305</v>
      </c>
      <c r="D34" s="161">
        <v>232761</v>
      </c>
      <c r="E34" s="161">
        <v>230813</v>
      </c>
      <c r="F34" s="167">
        <v>52831</v>
      </c>
      <c r="G34" s="161">
        <v>48507</v>
      </c>
      <c r="H34" s="17">
        <f t="shared" si="16"/>
        <v>179930</v>
      </c>
      <c r="I34" s="178">
        <f t="shared" si="3"/>
        <v>340.6</v>
      </c>
      <c r="J34" s="17">
        <f>E34-G34</f>
        <v>182306</v>
      </c>
      <c r="K34" s="178">
        <f t="shared" si="4"/>
        <v>375.8</v>
      </c>
      <c r="L34" s="179">
        <f t="shared" si="13"/>
        <v>96.1</v>
      </c>
      <c r="M34" s="179">
        <f t="shared" ref="M34:M44" si="17">IF(C34=0,,ROUND(E34/C34*100,1))</f>
        <v>96.5</v>
      </c>
      <c r="O34" s="140">
        <v>71925</v>
      </c>
      <c r="P34" s="140">
        <v>70998</v>
      </c>
      <c r="Q34" s="143">
        <v>1535</v>
      </c>
      <c r="R34" s="161"/>
    </row>
    <row r="35" ht="20.1" customHeight="1" spans="1:18">
      <c r="A35" s="165" t="s">
        <v>45</v>
      </c>
      <c r="B35" s="161"/>
      <c r="C35" s="161"/>
      <c r="D35" s="161"/>
      <c r="E35" s="161"/>
      <c r="F35" s="17"/>
      <c r="G35" s="161"/>
      <c r="H35" s="17">
        <f t="shared" si="16"/>
        <v>0</v>
      </c>
      <c r="I35" s="178">
        <f t="shared" si="3"/>
        <v>0</v>
      </c>
      <c r="J35" s="17">
        <f>E35-G35</f>
        <v>0</v>
      </c>
      <c r="K35" s="178">
        <f t="shared" si="4"/>
        <v>0</v>
      </c>
      <c r="L35" s="179">
        <f t="shared" si="13"/>
        <v>0</v>
      </c>
      <c r="M35" s="179">
        <f t="shared" si="17"/>
        <v>0</v>
      </c>
      <c r="O35" s="140">
        <v>0</v>
      </c>
      <c r="P35" s="140"/>
      <c r="Q35" s="161"/>
      <c r="R35" s="161"/>
    </row>
    <row r="36" ht="20.1" customHeight="1" spans="1:18">
      <c r="A36" s="165" t="s">
        <v>46</v>
      </c>
      <c r="B36" s="161">
        <v>2175</v>
      </c>
      <c r="C36" s="161">
        <v>2000</v>
      </c>
      <c r="D36" s="161">
        <v>1046</v>
      </c>
      <c r="E36" s="161">
        <v>1006</v>
      </c>
      <c r="F36" s="167">
        <v>2334</v>
      </c>
      <c r="G36" s="161">
        <v>2161</v>
      </c>
      <c r="H36" s="17">
        <f t="shared" si="16"/>
        <v>-1288</v>
      </c>
      <c r="I36" s="178">
        <f t="shared" si="3"/>
        <v>-55.2</v>
      </c>
      <c r="J36" s="17">
        <f>E36-G36</f>
        <v>-1155</v>
      </c>
      <c r="K36" s="178">
        <f t="shared" si="4"/>
        <v>-53.4</v>
      </c>
      <c r="L36" s="179">
        <f t="shared" si="13"/>
        <v>48.1</v>
      </c>
      <c r="M36" s="179">
        <f t="shared" si="17"/>
        <v>50.3</v>
      </c>
      <c r="O36" s="140">
        <v>1768</v>
      </c>
      <c r="P36" s="140">
        <v>1768</v>
      </c>
      <c r="Q36" s="142">
        <v>157</v>
      </c>
      <c r="R36" s="161"/>
    </row>
    <row r="37" ht="20.1" customHeight="1" spans="1:18">
      <c r="A37" s="165" t="s">
        <v>47</v>
      </c>
      <c r="B37" s="161">
        <v>652</v>
      </c>
      <c r="C37" s="161">
        <v>652</v>
      </c>
      <c r="D37" s="172">
        <v>189</v>
      </c>
      <c r="E37" s="161">
        <v>188</v>
      </c>
      <c r="F37" s="17">
        <v>151</v>
      </c>
      <c r="G37" s="161">
        <v>151</v>
      </c>
      <c r="H37" s="17">
        <f t="shared" si="16"/>
        <v>38</v>
      </c>
      <c r="I37" s="178">
        <f t="shared" si="3"/>
        <v>25.2</v>
      </c>
      <c r="J37" s="17">
        <f>E37-G37</f>
        <v>37</v>
      </c>
      <c r="K37" s="178">
        <f t="shared" si="4"/>
        <v>24.5</v>
      </c>
      <c r="L37" s="179">
        <f t="shared" si="13"/>
        <v>29</v>
      </c>
      <c r="M37" s="179">
        <f t="shared" si="17"/>
        <v>28.8</v>
      </c>
      <c r="O37" s="140">
        <v>0</v>
      </c>
      <c r="P37" s="140"/>
      <c r="Q37" s="142">
        <v>30</v>
      </c>
      <c r="R37" s="161"/>
    </row>
    <row r="38" ht="20.1" customHeight="1" spans="1:18">
      <c r="A38" s="163" t="s">
        <v>48</v>
      </c>
      <c r="B38" s="161">
        <f t="shared" ref="B38:H38" si="18">SUM(B39:B40)</f>
        <v>495004</v>
      </c>
      <c r="C38" s="161">
        <f t="shared" si="18"/>
        <v>313780</v>
      </c>
      <c r="D38" s="161">
        <f t="shared" si="18"/>
        <v>369074</v>
      </c>
      <c r="E38" s="161">
        <f t="shared" si="18"/>
        <v>272715</v>
      </c>
      <c r="F38" s="161">
        <f t="shared" si="18"/>
        <v>233157</v>
      </c>
      <c r="G38" s="161">
        <f t="shared" si="18"/>
        <v>114680</v>
      </c>
      <c r="H38" s="17">
        <f t="shared" si="18"/>
        <v>135917</v>
      </c>
      <c r="I38" s="178">
        <f t="shared" si="3"/>
        <v>58.3</v>
      </c>
      <c r="J38" s="17">
        <f>SUM(J39:J40)</f>
        <v>158035</v>
      </c>
      <c r="K38" s="178">
        <f t="shared" si="4"/>
        <v>137.8</v>
      </c>
      <c r="L38" s="179">
        <f t="shared" si="13"/>
        <v>74.6</v>
      </c>
      <c r="M38" s="179">
        <f t="shared" si="17"/>
        <v>86.9</v>
      </c>
      <c r="O38" s="140">
        <f>SUM(O39:O40)</f>
        <v>572293</v>
      </c>
      <c r="P38" s="140">
        <f>SUM(P39:P40)</f>
        <v>466859</v>
      </c>
      <c r="Q38" s="141">
        <f>SUM(Q39:Q40)</f>
        <v>42209</v>
      </c>
      <c r="R38" s="161">
        <f t="shared" ref="R38" si="19">SUM(R39:R40)</f>
        <v>0</v>
      </c>
    </row>
    <row r="39" ht="20.1" customHeight="1" spans="1:18">
      <c r="A39" s="164" t="s">
        <v>49</v>
      </c>
      <c r="B39" s="161">
        <f t="shared" ref="B39:H39" si="20">B11+B27+B28+B29+B32</f>
        <v>235730</v>
      </c>
      <c r="C39" s="161">
        <f t="shared" si="20"/>
        <v>60348</v>
      </c>
      <c r="D39" s="161">
        <v>127873</v>
      </c>
      <c r="E39" s="161">
        <v>35314</v>
      </c>
      <c r="F39" s="161">
        <f t="shared" si="20"/>
        <v>145766</v>
      </c>
      <c r="G39" s="161">
        <f t="shared" si="20"/>
        <v>32011</v>
      </c>
      <c r="H39" s="17">
        <f t="shared" si="20"/>
        <v>-21109</v>
      </c>
      <c r="I39" s="178">
        <f t="shared" si="3"/>
        <v>-14.5</v>
      </c>
      <c r="J39" s="17">
        <f>J11+J27+J28+J29+J32</f>
        <v>97</v>
      </c>
      <c r="K39" s="178">
        <f t="shared" si="4"/>
        <v>0.3</v>
      </c>
      <c r="L39" s="179">
        <f t="shared" si="13"/>
        <v>54.2</v>
      </c>
      <c r="M39" s="179">
        <f t="shared" si="17"/>
        <v>58.5</v>
      </c>
      <c r="O39" s="140">
        <f>O11+O27+O28+O29+O32</f>
        <v>153145</v>
      </c>
      <c r="P39" s="140">
        <f>P11+P27+P28+P29+P32</f>
        <v>48637</v>
      </c>
      <c r="Q39" s="141">
        <f>Q11+Q27+Q28+Q29+Q32</f>
        <v>39934</v>
      </c>
      <c r="R39" s="161">
        <f t="shared" ref="R39" si="21">R11+R27+R28+R29+R32</f>
        <v>0</v>
      </c>
    </row>
    <row r="40" ht="20.1" customHeight="1" spans="1:18">
      <c r="A40" s="164" t="s">
        <v>50</v>
      </c>
      <c r="B40" s="161">
        <f t="shared" ref="B40:H40" si="22">B25-B27-B28-B29-B32</f>
        <v>259274</v>
      </c>
      <c r="C40" s="161">
        <f t="shared" si="22"/>
        <v>253432</v>
      </c>
      <c r="D40" s="161">
        <v>241201</v>
      </c>
      <c r="E40" s="161">
        <v>237401</v>
      </c>
      <c r="F40" s="161">
        <f t="shared" si="22"/>
        <v>87391</v>
      </c>
      <c r="G40" s="161">
        <f t="shared" si="22"/>
        <v>82669</v>
      </c>
      <c r="H40" s="17">
        <f t="shared" si="22"/>
        <v>157026</v>
      </c>
      <c r="I40" s="178">
        <f t="shared" si="3"/>
        <v>179.7</v>
      </c>
      <c r="J40" s="17">
        <f t="shared" ref="J40" si="23">J25-J27-J28-J29-J32</f>
        <v>157938</v>
      </c>
      <c r="K40" s="178">
        <f t="shared" si="4"/>
        <v>191</v>
      </c>
      <c r="L40" s="179">
        <f t="shared" si="13"/>
        <v>93</v>
      </c>
      <c r="M40" s="179">
        <f t="shared" si="17"/>
        <v>93.7</v>
      </c>
      <c r="O40" s="140">
        <f>O25-O27-O28-O29-O32</f>
        <v>419148</v>
      </c>
      <c r="P40" s="140">
        <f>P25-P27-P28-P29-P32</f>
        <v>418222</v>
      </c>
      <c r="Q40" s="141">
        <f>Q25-Q27-Q28-Q29-Q32</f>
        <v>2275</v>
      </c>
      <c r="R40" s="161">
        <f t="shared" ref="R40" si="24">R25-R27-R28-R29-R32</f>
        <v>0</v>
      </c>
    </row>
    <row r="41" ht="20.1" customHeight="1" spans="1:18">
      <c r="A41" s="162" t="s">
        <v>51</v>
      </c>
      <c r="B41" s="161">
        <v>140359</v>
      </c>
      <c r="C41" s="161">
        <v>138359</v>
      </c>
      <c r="D41" s="17">
        <v>13535</v>
      </c>
      <c r="E41" s="17">
        <v>13120</v>
      </c>
      <c r="F41" s="17">
        <v>34407</v>
      </c>
      <c r="G41" s="161">
        <v>34154</v>
      </c>
      <c r="H41" s="17">
        <f>D41-F41</f>
        <v>-20872</v>
      </c>
      <c r="I41" s="178">
        <f t="shared" si="3"/>
        <v>-60.7</v>
      </c>
      <c r="J41" s="17">
        <f t="shared" ref="J41:J44" si="25">E41-G41</f>
        <v>-21034</v>
      </c>
      <c r="K41" s="178">
        <f t="shared" si="4"/>
        <v>-61.6</v>
      </c>
      <c r="L41" s="179">
        <f t="shared" si="13"/>
        <v>9.6</v>
      </c>
      <c r="M41" s="179">
        <f t="shared" si="17"/>
        <v>9.5</v>
      </c>
      <c r="O41" s="140">
        <v>81667</v>
      </c>
      <c r="P41" s="140">
        <v>81667</v>
      </c>
      <c r="Q41" s="143">
        <v>19423</v>
      </c>
      <c r="R41" s="161"/>
    </row>
    <row r="42" ht="20.1" customHeight="1" spans="1:18">
      <c r="A42" s="165" t="s">
        <v>52</v>
      </c>
      <c r="B42" s="161">
        <v>133700</v>
      </c>
      <c r="C42" s="161">
        <v>132000</v>
      </c>
      <c r="D42" s="167">
        <v>6834</v>
      </c>
      <c r="E42" s="161">
        <v>6834</v>
      </c>
      <c r="F42" s="167">
        <v>29064</v>
      </c>
      <c r="G42" s="161">
        <v>29064</v>
      </c>
      <c r="H42" s="17">
        <f>D42-F42</f>
        <v>-22230</v>
      </c>
      <c r="I42" s="178">
        <f t="shared" si="3"/>
        <v>-76.5</v>
      </c>
      <c r="J42" s="17">
        <f t="shared" si="25"/>
        <v>-22230</v>
      </c>
      <c r="K42" s="178">
        <f t="shared" si="4"/>
        <v>-76.5</v>
      </c>
      <c r="L42" s="179">
        <f t="shared" si="13"/>
        <v>5.1</v>
      </c>
      <c r="M42" s="179">
        <f t="shared" si="17"/>
        <v>5.2</v>
      </c>
      <c r="O42" s="140">
        <v>72947</v>
      </c>
      <c r="P42" s="140">
        <v>72947</v>
      </c>
      <c r="Q42" s="142">
        <v>19186</v>
      </c>
      <c r="R42" s="161"/>
    </row>
    <row r="43" ht="20.1" customHeight="1" spans="1:18">
      <c r="A43" s="165" t="s">
        <v>53</v>
      </c>
      <c r="B43" s="161">
        <v>5359</v>
      </c>
      <c r="C43" s="161">
        <v>5359</v>
      </c>
      <c r="D43" s="167">
        <v>5986</v>
      </c>
      <c r="E43" s="161">
        <v>5986</v>
      </c>
      <c r="F43" s="167">
        <v>4690</v>
      </c>
      <c r="G43" s="161">
        <v>4690</v>
      </c>
      <c r="H43" s="17">
        <f>D43-F43</f>
        <v>1296</v>
      </c>
      <c r="I43" s="178">
        <f t="shared" si="3"/>
        <v>27.6</v>
      </c>
      <c r="J43" s="17">
        <f t="shared" si="25"/>
        <v>1296</v>
      </c>
      <c r="K43" s="178">
        <f t="shared" si="4"/>
        <v>27.6</v>
      </c>
      <c r="L43" s="179">
        <f t="shared" si="13"/>
        <v>111.7</v>
      </c>
      <c r="M43" s="179">
        <f t="shared" si="17"/>
        <v>111.7</v>
      </c>
      <c r="O43" s="140">
        <v>7292</v>
      </c>
      <c r="P43" s="140">
        <v>7292</v>
      </c>
      <c r="Q43" s="161"/>
      <c r="R43" s="161"/>
    </row>
    <row r="44" ht="20.1" customHeight="1" spans="1:18">
      <c r="A44" s="165" t="s">
        <v>54</v>
      </c>
      <c r="B44" s="161">
        <v>1300</v>
      </c>
      <c r="C44" s="161">
        <v>1000</v>
      </c>
      <c r="D44" s="167">
        <v>300</v>
      </c>
      <c r="E44" s="161">
        <v>300</v>
      </c>
      <c r="F44" s="167">
        <v>416</v>
      </c>
      <c r="G44" s="161">
        <v>400</v>
      </c>
      <c r="H44" s="17">
        <f>D44-F44</f>
        <v>-116</v>
      </c>
      <c r="I44" s="178">
        <f t="shared" si="3"/>
        <v>-27.9</v>
      </c>
      <c r="J44" s="17">
        <f t="shared" si="25"/>
        <v>-100</v>
      </c>
      <c r="K44" s="178">
        <f t="shared" si="4"/>
        <v>-25</v>
      </c>
      <c r="L44" s="179">
        <f t="shared" si="13"/>
        <v>23.1</v>
      </c>
      <c r="M44" s="179">
        <f t="shared" si="17"/>
        <v>30</v>
      </c>
      <c r="O44" s="140">
        <v>1428</v>
      </c>
      <c r="P44" s="140">
        <v>1428</v>
      </c>
      <c r="Q44" s="161"/>
      <c r="R44" s="161"/>
    </row>
    <row r="46" ht="13.5" spans="4:5">
      <c r="D46" s="151">
        <f>D11+D27+D28+D29+D32</f>
        <v>124657</v>
      </c>
      <c r="E46" s="151">
        <f>E11+E27+E28+E29+E32</f>
        <v>32108</v>
      </c>
    </row>
    <row r="47" ht="13.5" spans="4:5">
      <c r="D47" s="151">
        <f>D25-D27-D28-D29-D32</f>
        <v>244417</v>
      </c>
      <c r="E47" s="151">
        <f>E25-E27-E28-E29-E32</f>
        <v>240607</v>
      </c>
    </row>
    <row r="48" spans="5:5">
      <c r="E48" s="151" t="s">
        <v>55</v>
      </c>
    </row>
    <row r="49" spans="2:7">
      <c r="B49" s="173" t="s">
        <v>56</v>
      </c>
      <c r="C49" s="173" t="s">
        <v>57</v>
      </c>
      <c r="D49" s="174" t="s">
        <v>58</v>
      </c>
      <c r="E49" s="173" t="s">
        <v>59</v>
      </c>
      <c r="F49" s="174"/>
      <c r="G49" s="173" t="s">
        <v>60</v>
      </c>
    </row>
    <row r="50" spans="2:8">
      <c r="B50" s="174">
        <v>20800</v>
      </c>
      <c r="C50" s="173">
        <f>D50+E50</f>
        <v>107073</v>
      </c>
      <c r="D50" s="174">
        <v>35314</v>
      </c>
      <c r="E50" s="174">
        <v>71759</v>
      </c>
      <c r="F50" s="174">
        <f>D50+E50</f>
        <v>107073</v>
      </c>
      <c r="G50" s="173">
        <f>B50+C50</f>
        <v>127873</v>
      </c>
      <c r="H50" s="2">
        <f>F50+B50</f>
        <v>127873</v>
      </c>
    </row>
    <row r="51" spans="2:8">
      <c r="B51" s="174">
        <v>1182</v>
      </c>
      <c r="C51" s="173">
        <f>D51+E51</f>
        <v>240019</v>
      </c>
      <c r="D51" s="174">
        <v>237401</v>
      </c>
      <c r="E51" s="174">
        <v>2618</v>
      </c>
      <c r="F51" s="174">
        <f>D51+E51</f>
        <v>240019</v>
      </c>
      <c r="G51" s="173">
        <f>B51+C51</f>
        <v>241201</v>
      </c>
      <c r="H51" s="2">
        <f>F51+B51</f>
        <v>241201</v>
      </c>
    </row>
    <row r="52" spans="1:8">
      <c r="A52" s="175"/>
      <c r="B52" s="174">
        <f>SUM(B50:B51)</f>
        <v>21982</v>
      </c>
      <c r="C52" s="173">
        <f>D52+E52</f>
        <v>347092</v>
      </c>
      <c r="D52" s="173">
        <f>SUM(D50:D51)</f>
        <v>272715</v>
      </c>
      <c r="E52" s="174">
        <f>SUM(E50:E51)</f>
        <v>74377</v>
      </c>
      <c r="F52" s="174">
        <f>D52+E52</f>
        <v>347092</v>
      </c>
      <c r="G52" s="173">
        <f>B52+C52</f>
        <v>369074</v>
      </c>
      <c r="H52" s="2">
        <f>F52+B52</f>
        <v>369074</v>
      </c>
    </row>
    <row r="53" spans="1:1">
      <c r="A53" s="164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tabSelected="1" zoomScale="110" zoomScaleNormal="110" topLeftCell="A31" workbookViewId="0">
      <pane xSplit="1" topLeftCell="C1" activePane="topRight" state="frozen"/>
      <selection/>
      <selection pane="topRight" activeCell="G15" sqref="G15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9" customFormat="1" ht="35.1" customHeight="1" spans="1:17">
      <c r="A1" s="3" t="s">
        <v>61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6"/>
      <c r="U2" s="136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7"/>
      <c r="U4" s="137"/>
    </row>
    <row r="5" ht="20.1" customHeight="1" spans="1:23">
      <c r="A5" s="9" t="s">
        <v>6</v>
      </c>
      <c r="B5" s="9" t="s">
        <v>62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63</v>
      </c>
      <c r="L5" s="9"/>
      <c r="M5" s="9" t="s">
        <v>10</v>
      </c>
      <c r="N5" s="9"/>
      <c r="O5" s="9"/>
      <c r="P5" s="9"/>
      <c r="Q5" s="138" t="s">
        <v>64</v>
      </c>
      <c r="R5" s="138" t="s">
        <v>11</v>
      </c>
      <c r="T5" s="139" t="s">
        <v>8</v>
      </c>
      <c r="U5" s="139"/>
      <c r="V5" s="9" t="s">
        <v>65</v>
      </c>
      <c r="W5" s="9"/>
    </row>
    <row r="6" ht="20.1" customHeight="1" spans="1:23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8"/>
      <c r="R6" s="138"/>
      <c r="T6" s="139" t="s">
        <v>13</v>
      </c>
      <c r="U6" s="139" t="s">
        <v>14</v>
      </c>
      <c r="V6" s="9" t="s">
        <v>13</v>
      </c>
      <c r="W6" s="9" t="s">
        <v>14</v>
      </c>
    </row>
    <row r="7" s="130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31" t="s">
        <v>16</v>
      </c>
      <c r="N7" s="131" t="s">
        <v>17</v>
      </c>
      <c r="O7" s="131" t="s">
        <v>16</v>
      </c>
      <c r="P7" s="131" t="s">
        <v>17</v>
      </c>
      <c r="Q7" s="138"/>
      <c r="R7" s="138"/>
      <c r="T7" s="139"/>
      <c r="U7" s="139"/>
      <c r="V7" s="9"/>
      <c r="W7" s="9"/>
    </row>
    <row r="8" ht="20.1" customHeight="1" spans="1:23">
      <c r="A8" s="15" t="s">
        <v>18</v>
      </c>
      <c r="B8" s="16">
        <f t="shared" ref="B8:H8" si="0">SUM(B35,B9)</f>
        <v>1129393.17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178572</v>
      </c>
      <c r="G8" s="16">
        <f t="shared" si="0"/>
        <v>0</v>
      </c>
      <c r="H8" s="16">
        <f t="shared" si="0"/>
        <v>0</v>
      </c>
      <c r="I8" s="16">
        <f t="shared" ref="I8:O8" si="1">SUM(I35,I9)</f>
        <v>417844</v>
      </c>
      <c r="J8" s="16">
        <f t="shared" si="1"/>
        <v>335811</v>
      </c>
      <c r="K8" s="16">
        <f t="shared" si="1"/>
        <v>475574</v>
      </c>
      <c r="L8" s="16">
        <f t="shared" si="1"/>
        <v>359818</v>
      </c>
      <c r="M8" s="16">
        <f t="shared" si="1"/>
        <v>-57730</v>
      </c>
      <c r="N8" s="132">
        <f t="shared" ref="N8:N11" si="2">IF(I8*K8=0,,ROUND(M8/K8*100,1))</f>
        <v>-12.1</v>
      </c>
      <c r="O8" s="16">
        <f t="shared" si="1"/>
        <v>-24007</v>
      </c>
      <c r="P8" s="132">
        <f t="shared" ref="P8:P11" si="3">IF(J8*L8=0,,ROUND(O8/L8*100,1))</f>
        <v>-6.7</v>
      </c>
      <c r="Q8" s="132">
        <f>IF(B8=0,,ROUND(I8/B8*100,1))</f>
        <v>37</v>
      </c>
      <c r="R8" s="132">
        <f>IF(C8=0,,ROUND(I8/C8*100,1))</f>
        <v>53.5</v>
      </c>
      <c r="T8" s="140">
        <f>SUM(T35,T9)</f>
        <v>739892</v>
      </c>
      <c r="U8" s="140">
        <f>SUM(U35,U9)</f>
        <v>615100</v>
      </c>
      <c r="V8" s="141">
        <f t="shared" ref="V8" si="4">SUM(V35,V9)</f>
        <v>108551</v>
      </c>
      <c r="W8" s="16">
        <f t="shared" ref="W8" si="5">SUM(W35,W9)</f>
        <v>0</v>
      </c>
    </row>
    <row r="9" ht="20.1" customHeight="1" spans="1:23">
      <c r="A9" s="18" t="s">
        <v>71</v>
      </c>
      <c r="B9" s="16">
        <f>SUM(C9,H9,G9,F9,E9)</f>
        <v>981769.17</v>
      </c>
      <c r="C9" s="16">
        <f t="shared" ref="C9:M9" si="6">SUM(C10:C34)</f>
        <v>641008.17</v>
      </c>
      <c r="D9" s="16">
        <f t="shared" si="6"/>
        <v>457307</v>
      </c>
      <c r="E9" s="16">
        <f t="shared" si="6"/>
        <v>162189</v>
      </c>
      <c r="F9" s="17">
        <f t="shared" si="6"/>
        <v>178572</v>
      </c>
      <c r="G9" s="16">
        <f t="shared" si="6"/>
        <v>0</v>
      </c>
      <c r="H9" s="16">
        <f t="shared" si="6"/>
        <v>0</v>
      </c>
      <c r="I9" s="16">
        <f t="shared" si="6"/>
        <v>396739</v>
      </c>
      <c r="J9" s="16">
        <f t="shared" si="6"/>
        <v>315552</v>
      </c>
      <c r="K9" s="16">
        <f t="shared" si="6"/>
        <v>422961</v>
      </c>
      <c r="L9" s="16">
        <f t="shared" si="6"/>
        <v>314219</v>
      </c>
      <c r="M9" s="16">
        <f t="shared" si="6"/>
        <v>-26222</v>
      </c>
      <c r="N9" s="132">
        <f t="shared" si="2"/>
        <v>-6.2</v>
      </c>
      <c r="O9" s="16">
        <f>SUM(O10:O34)</f>
        <v>1333</v>
      </c>
      <c r="P9" s="132">
        <f t="shared" si="3"/>
        <v>0.4</v>
      </c>
      <c r="Q9" s="132">
        <f>IF(B9=0,,ROUND(I9/B9*100,1))</f>
        <v>40.4</v>
      </c>
      <c r="R9" s="132">
        <f>IF(C9=0,,ROUND(I9/C9*100,1))</f>
        <v>61.9</v>
      </c>
      <c r="T9" s="140">
        <f>SUM(T10:T34)</f>
        <v>597572</v>
      </c>
      <c r="U9" s="140">
        <f>SUM(U10:U34)</f>
        <v>487666</v>
      </c>
      <c r="V9" s="141">
        <f>SUM(V10:V34)</f>
        <v>63920</v>
      </c>
      <c r="W9" s="16">
        <f>SUM(W10:W34)</f>
        <v>0</v>
      </c>
    </row>
    <row r="10" ht="20.1" customHeight="1" spans="1:23">
      <c r="A10" s="19" t="s">
        <v>72</v>
      </c>
      <c r="B10" s="16">
        <f>SUM(C10,H10,G10,F10,E10)</f>
        <v>98505.26</v>
      </c>
      <c r="C10" s="16">
        <v>52389.26</v>
      </c>
      <c r="D10" s="16">
        <v>16721</v>
      </c>
      <c r="E10" s="16">
        <v>2474</v>
      </c>
      <c r="F10" s="17">
        <v>42576</v>
      </c>
      <c r="G10" s="16">
        <v>1066</v>
      </c>
      <c r="H10" s="16"/>
      <c r="I10" s="16">
        <v>35250</v>
      </c>
      <c r="J10" s="16">
        <v>11702</v>
      </c>
      <c r="K10" s="16">
        <v>42229</v>
      </c>
      <c r="L10" s="16">
        <v>18904</v>
      </c>
      <c r="M10" s="16">
        <f t="shared" ref="M10:M26" si="7">I10-K10</f>
        <v>-6979</v>
      </c>
      <c r="N10" s="132">
        <f t="shared" si="2"/>
        <v>-16.5</v>
      </c>
      <c r="O10" s="16">
        <f>J10-L10</f>
        <v>-7202</v>
      </c>
      <c r="P10" s="132">
        <f t="shared" si="3"/>
        <v>-38.1</v>
      </c>
      <c r="Q10" s="132">
        <f>IF(B10=0,,ROUND(I10/B10*100,1))</f>
        <v>35.8</v>
      </c>
      <c r="R10" s="132">
        <f>IF(C10=0,,ROUND(I10/C10*100,1))</f>
        <v>67.3</v>
      </c>
      <c r="T10" s="140">
        <v>45467</v>
      </c>
      <c r="U10" s="140">
        <v>19010</v>
      </c>
      <c r="V10" s="142">
        <v>5621</v>
      </c>
      <c r="W10" s="16"/>
    </row>
    <row r="11" ht="20.1" customHeight="1" spans="1:23">
      <c r="A11" s="19" t="s">
        <v>73</v>
      </c>
      <c r="B11" s="16"/>
      <c r="C11" s="16"/>
      <c r="D11" s="16"/>
      <c r="E11" s="16">
        <v>226</v>
      </c>
      <c r="F11" s="17">
        <v>65</v>
      </c>
      <c r="G11" s="16"/>
      <c r="H11" s="16"/>
      <c r="I11" s="16">
        <v>45</v>
      </c>
      <c r="J11" s="16">
        <v>45</v>
      </c>
      <c r="K11" s="16"/>
      <c r="L11" s="16"/>
      <c r="M11" s="16">
        <f t="shared" si="7"/>
        <v>45</v>
      </c>
      <c r="N11" s="132">
        <f t="shared" ref="N11:N26" si="8">IF(I11*K11=0,,ROUND(M11/K11*100,1))</f>
        <v>0</v>
      </c>
      <c r="O11" s="16">
        <f t="shared" ref="O11:O35" si="9">J11-L11</f>
        <v>45</v>
      </c>
      <c r="P11" s="132">
        <f t="shared" si="3"/>
        <v>0</v>
      </c>
      <c r="Q11" s="132">
        <f>IF(B11=0,,ROUND(I11/B11*100,1))</f>
        <v>0</v>
      </c>
      <c r="R11" s="132">
        <f>IF(C11=0,,ROUND(I11/C11*100,1))</f>
        <v>0</v>
      </c>
      <c r="T11" s="140">
        <v>50</v>
      </c>
      <c r="U11" s="140">
        <v>50</v>
      </c>
      <c r="V11" s="143"/>
      <c r="W11" s="16"/>
    </row>
    <row r="12" ht="20.1" customHeight="1" spans="1:23">
      <c r="A12" s="19" t="s">
        <v>74</v>
      </c>
      <c r="B12" s="16">
        <f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6"/>
      <c r="H12" s="16"/>
      <c r="I12" s="16">
        <v>12530</v>
      </c>
      <c r="J12" s="16">
        <v>12366</v>
      </c>
      <c r="K12" s="16">
        <v>18328</v>
      </c>
      <c r="L12" s="16">
        <v>18109</v>
      </c>
      <c r="M12" s="16">
        <f t="shared" si="7"/>
        <v>-5798</v>
      </c>
      <c r="N12" s="132">
        <f t="shared" si="8"/>
        <v>-31.6</v>
      </c>
      <c r="O12" s="16">
        <f t="shared" si="9"/>
        <v>-5743</v>
      </c>
      <c r="P12" s="132">
        <f t="shared" ref="P12:P27" si="10">IF(J12*L12=0,,ROUND(O12/L12*100,1))</f>
        <v>-31.7</v>
      </c>
      <c r="Q12" s="132">
        <f t="shared" ref="Q12:Q35" si="11">IF(B12=0,,ROUND(I12/B12*100,1))</f>
        <v>34.8</v>
      </c>
      <c r="R12" s="132">
        <f t="shared" ref="R12:R35" si="12">IF(C12=0,,ROUND(I12/C12*100,1))</f>
        <v>77.7</v>
      </c>
      <c r="T12" s="140">
        <v>22236</v>
      </c>
      <c r="U12" s="140">
        <v>22236</v>
      </c>
      <c r="V12" s="142">
        <v>528</v>
      </c>
      <c r="W12" s="16"/>
    </row>
    <row r="13" ht="19" customHeight="1" spans="1:23">
      <c r="A13" s="19" t="s">
        <v>75</v>
      </c>
      <c r="B13" s="16">
        <f t="shared" ref="B13:B34" si="13">SUM(C13:H13)</f>
        <v>170394.87</v>
      </c>
      <c r="C13" s="16">
        <v>74647.87</v>
      </c>
      <c r="D13" s="16">
        <v>73424</v>
      </c>
      <c r="E13" s="16">
        <v>10001</v>
      </c>
      <c r="F13" s="17">
        <v>12322</v>
      </c>
      <c r="G13" s="16"/>
      <c r="H13" s="16"/>
      <c r="I13" s="16">
        <v>54375</v>
      </c>
      <c r="J13" s="16">
        <v>53794</v>
      </c>
      <c r="K13" s="16">
        <v>123103</v>
      </c>
      <c r="L13" s="16">
        <v>120695</v>
      </c>
      <c r="M13" s="16">
        <f t="shared" si="7"/>
        <v>-68728</v>
      </c>
      <c r="N13" s="132">
        <f t="shared" si="8"/>
        <v>-55.8</v>
      </c>
      <c r="O13" s="16">
        <f t="shared" si="9"/>
        <v>-66901</v>
      </c>
      <c r="P13" s="132">
        <f t="shared" si="10"/>
        <v>-55.4</v>
      </c>
      <c r="Q13" s="132">
        <f t="shared" si="11"/>
        <v>31.9</v>
      </c>
      <c r="R13" s="132">
        <f t="shared" si="12"/>
        <v>72.8</v>
      </c>
      <c r="T13" s="140">
        <v>95355</v>
      </c>
      <c r="U13" s="140">
        <v>93830</v>
      </c>
      <c r="V13" s="142">
        <v>8251</v>
      </c>
      <c r="W13" s="16"/>
    </row>
    <row r="14" ht="20.1" customHeight="1" spans="1:23">
      <c r="A14" s="19" t="s">
        <v>76</v>
      </c>
      <c r="B14" s="16">
        <f t="shared" si="13"/>
        <v>1771.21</v>
      </c>
      <c r="C14" s="16">
        <v>730.21</v>
      </c>
      <c r="D14" s="16">
        <v>730</v>
      </c>
      <c r="E14" s="16">
        <v>100</v>
      </c>
      <c r="F14" s="17">
        <v>211</v>
      </c>
      <c r="G14" s="16"/>
      <c r="H14" s="16"/>
      <c r="I14" s="16">
        <v>122</v>
      </c>
      <c r="J14" s="16">
        <v>122</v>
      </c>
      <c r="K14" s="16">
        <v>291</v>
      </c>
      <c r="L14" s="16">
        <v>222</v>
      </c>
      <c r="M14" s="16">
        <f t="shared" si="7"/>
        <v>-169</v>
      </c>
      <c r="N14" s="132">
        <f t="shared" si="8"/>
        <v>-58.1</v>
      </c>
      <c r="O14" s="16">
        <f t="shared" si="9"/>
        <v>-100</v>
      </c>
      <c r="P14" s="132">
        <f t="shared" si="10"/>
        <v>-45</v>
      </c>
      <c r="Q14" s="132">
        <f t="shared" si="11"/>
        <v>6.9</v>
      </c>
      <c r="R14" s="132">
        <f t="shared" si="12"/>
        <v>16.7</v>
      </c>
      <c r="T14" s="140">
        <v>263</v>
      </c>
      <c r="U14" s="140">
        <v>263</v>
      </c>
      <c r="V14" s="16"/>
      <c r="W14" s="16"/>
    </row>
    <row r="15" ht="20.1" customHeight="1" spans="1:23">
      <c r="A15" s="19" t="s">
        <v>77</v>
      </c>
      <c r="B15" s="16">
        <f t="shared" si="13"/>
        <v>15034.71</v>
      </c>
      <c r="C15" s="16">
        <v>6597.71</v>
      </c>
      <c r="D15" s="16">
        <v>5851</v>
      </c>
      <c r="E15" s="16">
        <v>1814</v>
      </c>
      <c r="F15" s="17">
        <v>772</v>
      </c>
      <c r="G15" s="16"/>
      <c r="H15" s="16"/>
      <c r="I15" s="16">
        <v>2954</v>
      </c>
      <c r="J15" s="16">
        <v>2830</v>
      </c>
      <c r="K15" s="16">
        <v>4249</v>
      </c>
      <c r="L15" s="16">
        <v>3876</v>
      </c>
      <c r="M15" s="16">
        <f t="shared" si="7"/>
        <v>-1295</v>
      </c>
      <c r="N15" s="132">
        <f t="shared" si="8"/>
        <v>-30.5</v>
      </c>
      <c r="O15" s="16">
        <f t="shared" si="9"/>
        <v>-1046</v>
      </c>
      <c r="P15" s="132">
        <f t="shared" si="10"/>
        <v>-27</v>
      </c>
      <c r="Q15" s="132">
        <f t="shared" si="11"/>
        <v>19.6</v>
      </c>
      <c r="R15" s="132">
        <f t="shared" si="12"/>
        <v>44.8</v>
      </c>
      <c r="T15" s="140">
        <v>4184</v>
      </c>
      <c r="U15" s="140">
        <v>3675</v>
      </c>
      <c r="V15" s="142">
        <v>422</v>
      </c>
      <c r="W15" s="16"/>
    </row>
    <row r="16" ht="20.1" customHeight="1" spans="1:23">
      <c r="A16" s="19" t="s">
        <v>78</v>
      </c>
      <c r="B16" s="16">
        <f t="shared" si="13"/>
        <v>127936.33</v>
      </c>
      <c r="C16" s="16">
        <v>54913.33</v>
      </c>
      <c r="D16" s="16">
        <v>40994</v>
      </c>
      <c r="E16" s="16">
        <v>9970</v>
      </c>
      <c r="F16" s="17">
        <v>21878</v>
      </c>
      <c r="G16" s="16">
        <v>181</v>
      </c>
      <c r="H16" s="16"/>
      <c r="I16" s="16">
        <v>68658</v>
      </c>
      <c r="J16" s="16">
        <v>64295</v>
      </c>
      <c r="K16" s="16">
        <v>39078</v>
      </c>
      <c r="L16" s="16">
        <v>33988</v>
      </c>
      <c r="M16" s="16">
        <f t="shared" si="7"/>
        <v>29580</v>
      </c>
      <c r="N16" s="132">
        <f t="shared" si="8"/>
        <v>75.7</v>
      </c>
      <c r="O16" s="16">
        <f t="shared" si="9"/>
        <v>30307</v>
      </c>
      <c r="P16" s="132">
        <f t="shared" si="10"/>
        <v>89.2</v>
      </c>
      <c r="Q16" s="132">
        <f t="shared" si="11"/>
        <v>53.7</v>
      </c>
      <c r="R16" s="132">
        <f t="shared" si="12"/>
        <v>125</v>
      </c>
      <c r="T16" s="140">
        <v>109008</v>
      </c>
      <c r="U16" s="140">
        <v>96648</v>
      </c>
      <c r="V16" s="142">
        <v>8672</v>
      </c>
      <c r="W16" s="16"/>
    </row>
    <row r="17" ht="20.1" customHeight="1" spans="1:23">
      <c r="A17" s="19" t="s">
        <v>79</v>
      </c>
      <c r="B17" s="16">
        <f t="shared" si="13"/>
        <v>93990.23</v>
      </c>
      <c r="C17" s="16">
        <v>35614.23</v>
      </c>
      <c r="D17" s="16">
        <v>33467</v>
      </c>
      <c r="E17" s="16">
        <v>13005</v>
      </c>
      <c r="F17" s="17">
        <v>8747</v>
      </c>
      <c r="G17" s="16">
        <v>3157</v>
      </c>
      <c r="H17" s="16"/>
      <c r="I17" s="16">
        <v>54826</v>
      </c>
      <c r="J17" s="16">
        <v>53326</v>
      </c>
      <c r="K17" s="16">
        <v>27653</v>
      </c>
      <c r="L17" s="16">
        <v>26447</v>
      </c>
      <c r="M17" s="16">
        <f t="shared" si="7"/>
        <v>27173</v>
      </c>
      <c r="N17" s="132">
        <f t="shared" si="8"/>
        <v>98.3</v>
      </c>
      <c r="O17" s="16">
        <f t="shared" si="9"/>
        <v>26879</v>
      </c>
      <c r="P17" s="132">
        <f t="shared" si="10"/>
        <v>101.6</v>
      </c>
      <c r="Q17" s="132">
        <f t="shared" si="11"/>
        <v>58.3</v>
      </c>
      <c r="R17" s="132">
        <f t="shared" si="12"/>
        <v>153.9</v>
      </c>
      <c r="T17" s="140">
        <v>45072</v>
      </c>
      <c r="U17" s="140">
        <v>43077</v>
      </c>
      <c r="V17" s="142">
        <v>3376</v>
      </c>
      <c r="W17" s="16"/>
    </row>
    <row r="18" ht="20.1" customHeight="1" spans="1:23">
      <c r="A18" s="19" t="s">
        <v>80</v>
      </c>
      <c r="B18" s="16">
        <f t="shared" si="13"/>
        <v>4965.2</v>
      </c>
      <c r="C18" s="16">
        <v>1013.2</v>
      </c>
      <c r="D18" s="16">
        <v>650</v>
      </c>
      <c r="E18" s="16">
        <v>3272</v>
      </c>
      <c r="F18" s="17"/>
      <c r="G18" s="16">
        <v>30</v>
      </c>
      <c r="H18" s="16"/>
      <c r="I18" s="16">
        <v>1672</v>
      </c>
      <c r="J18" s="16">
        <v>1497</v>
      </c>
      <c r="K18" s="16">
        <v>1455</v>
      </c>
      <c r="L18" s="16">
        <v>1287</v>
      </c>
      <c r="M18" s="16">
        <f t="shared" si="7"/>
        <v>217</v>
      </c>
      <c r="N18" s="132">
        <f t="shared" si="8"/>
        <v>14.9</v>
      </c>
      <c r="O18" s="16">
        <f t="shared" si="9"/>
        <v>210</v>
      </c>
      <c r="P18" s="132">
        <f t="shared" si="10"/>
        <v>16.3</v>
      </c>
      <c r="Q18" s="132">
        <f t="shared" si="11"/>
        <v>33.7</v>
      </c>
      <c r="R18" s="132">
        <f t="shared" si="12"/>
        <v>165</v>
      </c>
      <c r="T18" s="140">
        <v>6124</v>
      </c>
      <c r="U18" s="140">
        <v>4409</v>
      </c>
      <c r="V18" s="142">
        <v>687</v>
      </c>
      <c r="W18" s="16"/>
    </row>
    <row r="19" ht="20.1" customHeight="1" spans="1:23">
      <c r="A19" s="19" t="s">
        <v>81</v>
      </c>
      <c r="B19" s="16">
        <f t="shared" si="13"/>
        <v>144525.58</v>
      </c>
      <c r="C19" s="16">
        <v>65294.58</v>
      </c>
      <c r="D19" s="16">
        <v>55078</v>
      </c>
      <c r="E19" s="16">
        <v>22683</v>
      </c>
      <c r="F19" s="17">
        <v>1452</v>
      </c>
      <c r="G19" s="16">
        <v>18</v>
      </c>
      <c r="H19" s="16"/>
      <c r="I19" s="16">
        <v>34394</v>
      </c>
      <c r="J19" s="16">
        <v>30345</v>
      </c>
      <c r="K19" s="16">
        <v>33636</v>
      </c>
      <c r="L19" s="16">
        <v>18275</v>
      </c>
      <c r="M19" s="16">
        <f t="shared" si="7"/>
        <v>758</v>
      </c>
      <c r="N19" s="132">
        <f t="shared" si="8"/>
        <v>2.3</v>
      </c>
      <c r="O19" s="16">
        <f t="shared" si="9"/>
        <v>12070</v>
      </c>
      <c r="P19" s="132">
        <f t="shared" si="10"/>
        <v>66</v>
      </c>
      <c r="Q19" s="132">
        <f t="shared" si="11"/>
        <v>23.8</v>
      </c>
      <c r="R19" s="132">
        <f t="shared" si="12"/>
        <v>52.7</v>
      </c>
      <c r="T19" s="140">
        <v>59125</v>
      </c>
      <c r="U19" s="140">
        <v>45182</v>
      </c>
      <c r="V19" s="142">
        <v>4516</v>
      </c>
      <c r="W19" s="16"/>
    </row>
    <row r="20" ht="20.1" customHeight="1" spans="1:23">
      <c r="A20" s="19" t="s">
        <v>82</v>
      </c>
      <c r="B20" s="16">
        <f t="shared" si="13"/>
        <v>202010.52</v>
      </c>
      <c r="C20" s="16">
        <v>45532.52</v>
      </c>
      <c r="D20" s="16">
        <v>32980</v>
      </c>
      <c r="E20" s="16">
        <v>64143</v>
      </c>
      <c r="F20" s="17">
        <v>58759</v>
      </c>
      <c r="G20" s="16">
        <v>596</v>
      </c>
      <c r="H20" s="16"/>
      <c r="I20" s="16">
        <v>36521</v>
      </c>
      <c r="J20" s="16">
        <v>28210</v>
      </c>
      <c r="K20" s="16">
        <v>33766</v>
      </c>
      <c r="L20" s="16">
        <v>24877</v>
      </c>
      <c r="M20" s="16">
        <f t="shared" si="7"/>
        <v>2755</v>
      </c>
      <c r="N20" s="132">
        <f t="shared" si="8"/>
        <v>8.2</v>
      </c>
      <c r="O20" s="16">
        <f t="shared" si="9"/>
        <v>3333</v>
      </c>
      <c r="P20" s="132">
        <f t="shared" si="10"/>
        <v>13.4</v>
      </c>
      <c r="Q20" s="132">
        <f t="shared" si="11"/>
        <v>18.1</v>
      </c>
      <c r="R20" s="132">
        <f t="shared" si="12"/>
        <v>80.2</v>
      </c>
      <c r="T20" s="140">
        <v>94269</v>
      </c>
      <c r="U20" s="140">
        <v>80470</v>
      </c>
      <c r="V20" s="142">
        <v>5262</v>
      </c>
      <c r="W20" s="16"/>
    </row>
    <row r="21" ht="18" customHeight="1" spans="1:23">
      <c r="A21" s="19" t="s">
        <v>83</v>
      </c>
      <c r="B21" s="16">
        <f t="shared" si="13"/>
        <v>48086.84</v>
      </c>
      <c r="C21" s="16">
        <v>9679.84</v>
      </c>
      <c r="D21" s="16">
        <v>9147</v>
      </c>
      <c r="E21" s="16">
        <v>5920</v>
      </c>
      <c r="F21" s="17">
        <v>23204</v>
      </c>
      <c r="G21" s="16">
        <v>136</v>
      </c>
      <c r="H21" s="16"/>
      <c r="I21" s="16">
        <v>7107</v>
      </c>
      <c r="J21" s="16">
        <v>6993</v>
      </c>
      <c r="K21" s="16">
        <v>7645</v>
      </c>
      <c r="L21" s="16">
        <v>6259</v>
      </c>
      <c r="M21" s="16">
        <f t="shared" si="7"/>
        <v>-538</v>
      </c>
      <c r="N21" s="132">
        <f t="shared" si="8"/>
        <v>-7</v>
      </c>
      <c r="O21" s="16">
        <f t="shared" si="9"/>
        <v>734</v>
      </c>
      <c r="P21" s="132">
        <f t="shared" si="10"/>
        <v>11.7</v>
      </c>
      <c r="Q21" s="132">
        <f t="shared" si="11"/>
        <v>14.8</v>
      </c>
      <c r="R21" s="132">
        <f t="shared" si="12"/>
        <v>73.4</v>
      </c>
      <c r="T21" s="140">
        <v>14548</v>
      </c>
      <c r="U21" s="140">
        <v>14285</v>
      </c>
      <c r="V21" s="142">
        <v>652</v>
      </c>
      <c r="W21" s="16"/>
    </row>
    <row r="22" ht="20.1" customHeight="1" spans="1:23">
      <c r="A22" s="20" t="s">
        <v>84</v>
      </c>
      <c r="B22" s="16">
        <f t="shared" si="13"/>
        <v>94761.87</v>
      </c>
      <c r="C22" s="16">
        <v>94202.87</v>
      </c>
      <c r="D22" s="16">
        <v>199</v>
      </c>
      <c r="E22" s="16">
        <v>46</v>
      </c>
      <c r="F22" s="17">
        <v>300</v>
      </c>
      <c r="G22" s="16">
        <v>14</v>
      </c>
      <c r="H22" s="16"/>
      <c r="I22" s="16">
        <v>31589</v>
      </c>
      <c r="J22" s="16">
        <v>157</v>
      </c>
      <c r="K22" s="16">
        <v>44901</v>
      </c>
      <c r="L22" s="16">
        <v>349</v>
      </c>
      <c r="M22" s="16">
        <f t="shared" si="7"/>
        <v>-13312</v>
      </c>
      <c r="N22" s="132">
        <f t="shared" si="8"/>
        <v>-29.6</v>
      </c>
      <c r="O22" s="16">
        <f t="shared" si="9"/>
        <v>-192</v>
      </c>
      <c r="P22" s="132">
        <f t="shared" si="10"/>
        <v>-55</v>
      </c>
      <c r="Q22" s="132">
        <f t="shared" si="11"/>
        <v>33.3</v>
      </c>
      <c r="R22" s="132">
        <f t="shared" si="12"/>
        <v>33.5</v>
      </c>
      <c r="T22" s="140">
        <v>34195</v>
      </c>
      <c r="U22" s="140">
        <v>455</v>
      </c>
      <c r="V22" s="142">
        <v>11238</v>
      </c>
      <c r="W22" s="16"/>
    </row>
    <row r="23" ht="20.1" customHeight="1" spans="1:23">
      <c r="A23" s="19" t="s">
        <v>85</v>
      </c>
      <c r="B23" s="16">
        <f t="shared" si="13"/>
        <v>2734.51</v>
      </c>
      <c r="C23" s="16">
        <v>173.51</v>
      </c>
      <c r="D23" s="16">
        <v>174</v>
      </c>
      <c r="E23" s="16">
        <v>2378</v>
      </c>
      <c r="F23" s="17">
        <v>9</v>
      </c>
      <c r="G23" s="16"/>
      <c r="H23" s="16"/>
      <c r="I23" s="16">
        <v>632</v>
      </c>
      <c r="J23" s="16">
        <v>632</v>
      </c>
      <c r="K23" s="16">
        <v>570</v>
      </c>
      <c r="L23" s="16">
        <v>570</v>
      </c>
      <c r="M23" s="16">
        <f t="shared" si="7"/>
        <v>62</v>
      </c>
      <c r="N23" s="132">
        <f t="shared" si="8"/>
        <v>10.9</v>
      </c>
      <c r="O23" s="16">
        <f t="shared" si="9"/>
        <v>62</v>
      </c>
      <c r="P23" s="132">
        <f t="shared" si="10"/>
        <v>10.9</v>
      </c>
      <c r="Q23" s="132">
        <f t="shared" si="11"/>
        <v>23.1</v>
      </c>
      <c r="R23" s="132">
        <f t="shared" si="12"/>
        <v>364.2</v>
      </c>
      <c r="T23" s="140">
        <v>654</v>
      </c>
      <c r="U23" s="140">
        <v>654</v>
      </c>
      <c r="V23" s="16"/>
      <c r="W23" s="16"/>
    </row>
    <row r="24" ht="20.1" customHeight="1" spans="1:23">
      <c r="A24" s="19" t="s">
        <v>86</v>
      </c>
      <c r="B24" s="16">
        <f t="shared" si="13"/>
        <v>0</v>
      </c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>
        <f t="shared" si="7"/>
        <v>0</v>
      </c>
      <c r="N24" s="132">
        <f t="shared" si="8"/>
        <v>0</v>
      </c>
      <c r="O24" s="16">
        <f t="shared" si="9"/>
        <v>0</v>
      </c>
      <c r="P24" s="132">
        <f t="shared" si="10"/>
        <v>0</v>
      </c>
      <c r="Q24" s="132">
        <f t="shared" si="11"/>
        <v>0</v>
      </c>
      <c r="R24" s="132">
        <f t="shared" si="12"/>
        <v>0</v>
      </c>
      <c r="T24" s="140"/>
      <c r="U24" s="140"/>
      <c r="V24" s="144">
        <v>1</v>
      </c>
      <c r="W24" s="16"/>
    </row>
    <row r="25" ht="20.1" customHeight="1" spans="1:23">
      <c r="A25" s="19" t="s">
        <v>87</v>
      </c>
      <c r="B25" s="16">
        <f t="shared" si="13"/>
        <v>50</v>
      </c>
      <c r="C25" s="16"/>
      <c r="D25" s="16"/>
      <c r="E25" s="16"/>
      <c r="F25" s="17"/>
      <c r="G25" s="16">
        <v>50</v>
      </c>
      <c r="H25" s="16"/>
      <c r="I25" s="16">
        <v>50</v>
      </c>
      <c r="J25" s="16">
        <v>50</v>
      </c>
      <c r="K25" s="16"/>
      <c r="L25" s="16"/>
      <c r="M25" s="16">
        <f t="shared" si="7"/>
        <v>50</v>
      </c>
      <c r="N25" s="132">
        <f t="shared" si="8"/>
        <v>0</v>
      </c>
      <c r="O25" s="16">
        <f t="shared" si="9"/>
        <v>50</v>
      </c>
      <c r="P25" s="132">
        <f t="shared" si="10"/>
        <v>0</v>
      </c>
      <c r="Q25" s="132">
        <f t="shared" si="11"/>
        <v>100</v>
      </c>
      <c r="R25" s="132">
        <f t="shared" si="12"/>
        <v>0</v>
      </c>
      <c r="T25" s="140"/>
      <c r="U25" s="140"/>
      <c r="V25" s="16"/>
      <c r="W25" s="16"/>
    </row>
    <row r="26" ht="20.1" customHeight="1" spans="1:23">
      <c r="A26" s="19" t="s">
        <v>88</v>
      </c>
      <c r="B26" s="16">
        <f t="shared" si="13"/>
        <v>61198.25</v>
      </c>
      <c r="C26" s="16">
        <v>28464.25</v>
      </c>
      <c r="D26" s="16">
        <v>28464</v>
      </c>
      <c r="E26" s="16">
        <v>731</v>
      </c>
      <c r="F26" s="17">
        <v>3500</v>
      </c>
      <c r="G26" s="16">
        <v>39</v>
      </c>
      <c r="H26" s="16"/>
      <c r="I26" s="16">
        <v>6304</v>
      </c>
      <c r="J26" s="16">
        <v>5928</v>
      </c>
      <c r="K26" s="16">
        <v>5181</v>
      </c>
      <c r="L26" s="16">
        <v>4762</v>
      </c>
      <c r="M26" s="16">
        <f t="shared" si="7"/>
        <v>1123</v>
      </c>
      <c r="N26" s="132">
        <f t="shared" si="8"/>
        <v>21.7</v>
      </c>
      <c r="O26" s="16">
        <f t="shared" si="9"/>
        <v>1166</v>
      </c>
      <c r="P26" s="132">
        <f t="shared" si="10"/>
        <v>24.5</v>
      </c>
      <c r="Q26" s="132">
        <f t="shared" si="11"/>
        <v>10.3</v>
      </c>
      <c r="R26" s="132">
        <f t="shared" si="12"/>
        <v>22.1</v>
      </c>
      <c r="T26" s="140">
        <v>4883</v>
      </c>
      <c r="U26" s="140">
        <v>4872</v>
      </c>
      <c r="V26" s="1">
        <v>129</v>
      </c>
      <c r="W26" s="16"/>
    </row>
    <row r="27" ht="20.1" customHeight="1" spans="1:23">
      <c r="A27" s="19" t="s">
        <v>89</v>
      </c>
      <c r="B27" s="16">
        <f t="shared" si="13"/>
        <v>51479.96</v>
      </c>
      <c r="C27" s="16">
        <v>25144.96</v>
      </c>
      <c r="D27" s="16">
        <v>21798</v>
      </c>
      <c r="E27" s="16">
        <v>2274</v>
      </c>
      <c r="F27" s="17">
        <v>2263</v>
      </c>
      <c r="G27" s="16"/>
      <c r="H27" s="16"/>
      <c r="I27" s="16">
        <v>18536</v>
      </c>
      <c r="J27" s="16">
        <v>16836</v>
      </c>
      <c r="K27" s="16">
        <v>12959</v>
      </c>
      <c r="L27" s="16">
        <v>11433</v>
      </c>
      <c r="M27" s="16">
        <f t="shared" ref="M27:M35" si="14">I27-K27</f>
        <v>5577</v>
      </c>
      <c r="N27" s="132">
        <f t="shared" ref="N27:N41" si="15">IF(I27*K27=0,,ROUND(M27/K27*100,1))</f>
        <v>43</v>
      </c>
      <c r="O27" s="16">
        <f t="shared" si="9"/>
        <v>5403</v>
      </c>
      <c r="P27" s="132">
        <f t="shared" si="10"/>
        <v>47.3</v>
      </c>
      <c r="Q27" s="132">
        <f t="shared" si="11"/>
        <v>36</v>
      </c>
      <c r="R27" s="132">
        <f t="shared" si="12"/>
        <v>73.7</v>
      </c>
      <c r="T27" s="140">
        <v>26011</v>
      </c>
      <c r="U27" s="140">
        <v>23521</v>
      </c>
      <c r="V27" s="143">
        <v>3901</v>
      </c>
      <c r="W27" s="16"/>
    </row>
    <row r="28" ht="20.1" customHeight="1" spans="1:23">
      <c r="A28" s="19" t="s">
        <v>90</v>
      </c>
      <c r="B28" s="16">
        <f t="shared" si="13"/>
        <v>1410</v>
      </c>
      <c r="C28" s="16">
        <v>505</v>
      </c>
      <c r="D28" s="16">
        <v>505</v>
      </c>
      <c r="E28" s="16">
        <v>400</v>
      </c>
      <c r="F28" s="17"/>
      <c r="G28" s="16"/>
      <c r="H28" s="16"/>
      <c r="I28" s="16"/>
      <c r="J28" s="16"/>
      <c r="K28" s="16"/>
      <c r="L28" s="16"/>
      <c r="M28" s="16">
        <f t="shared" si="14"/>
        <v>0</v>
      </c>
      <c r="N28" s="132">
        <f t="shared" si="15"/>
        <v>0</v>
      </c>
      <c r="O28" s="16">
        <f t="shared" si="9"/>
        <v>0</v>
      </c>
      <c r="P28" s="132">
        <f t="shared" ref="P28:P35" si="16">IF(J28*L28=0,,ROUND(O28/L28*100,1))</f>
        <v>0</v>
      </c>
      <c r="Q28" s="132">
        <f t="shared" si="11"/>
        <v>0</v>
      </c>
      <c r="R28" s="132">
        <f t="shared" si="12"/>
        <v>0</v>
      </c>
      <c r="T28" s="140">
        <v>506</v>
      </c>
      <c r="U28" s="140">
        <v>506</v>
      </c>
      <c r="V28" s="16"/>
      <c r="W28" s="16"/>
    </row>
    <row r="29" ht="20.1" customHeight="1" spans="1:23">
      <c r="A29" s="19" t="s">
        <v>91</v>
      </c>
      <c r="B29" s="16">
        <f t="shared" si="13"/>
        <v>7126.92</v>
      </c>
      <c r="C29" s="16">
        <v>3199.92</v>
      </c>
      <c r="D29" s="16">
        <v>2930</v>
      </c>
      <c r="E29" s="16">
        <v>817</v>
      </c>
      <c r="F29" s="17">
        <v>158</v>
      </c>
      <c r="G29" s="16">
        <v>22</v>
      </c>
      <c r="H29" s="16"/>
      <c r="I29" s="16">
        <v>1514</v>
      </c>
      <c r="J29" s="16">
        <v>1440</v>
      </c>
      <c r="K29" s="16">
        <v>2572</v>
      </c>
      <c r="L29" s="16">
        <v>1898</v>
      </c>
      <c r="M29" s="16">
        <f t="shared" si="14"/>
        <v>-1058</v>
      </c>
      <c r="N29" s="132">
        <f t="shared" si="15"/>
        <v>-41.1</v>
      </c>
      <c r="O29" s="16">
        <f t="shared" si="9"/>
        <v>-458</v>
      </c>
      <c r="P29" s="132">
        <f t="shared" si="16"/>
        <v>-24.1</v>
      </c>
      <c r="Q29" s="132">
        <f t="shared" si="11"/>
        <v>21.2</v>
      </c>
      <c r="R29" s="132">
        <f t="shared" si="12"/>
        <v>47.3</v>
      </c>
      <c r="T29" s="140">
        <v>4783</v>
      </c>
      <c r="U29" s="140">
        <v>3821</v>
      </c>
      <c r="V29" s="142">
        <v>392</v>
      </c>
      <c r="W29" s="16"/>
    </row>
    <row r="30" ht="20.1" customHeight="1" spans="1:23">
      <c r="A30" s="19" t="s">
        <v>69</v>
      </c>
      <c r="B30" s="16">
        <f t="shared" si="13"/>
        <v>21431.3</v>
      </c>
      <c r="C30" s="16">
        <v>14740.3</v>
      </c>
      <c r="D30" s="16">
        <v>12000</v>
      </c>
      <c r="E30" s="16"/>
      <c r="F30" s="17"/>
      <c r="G30" s="16">
        <v>-5309</v>
      </c>
      <c r="H30" s="16"/>
      <c r="I30" s="16"/>
      <c r="J30" s="16"/>
      <c r="K30" s="16"/>
      <c r="L30" s="16"/>
      <c r="M30" s="16">
        <f t="shared" si="14"/>
        <v>0</v>
      </c>
      <c r="N30" s="132">
        <f t="shared" si="15"/>
        <v>0</v>
      </c>
      <c r="O30" s="16">
        <f t="shared" si="9"/>
        <v>0</v>
      </c>
      <c r="P30" s="132">
        <f t="shared" si="16"/>
        <v>0</v>
      </c>
      <c r="Q30" s="132">
        <f t="shared" si="11"/>
        <v>0</v>
      </c>
      <c r="R30" s="132">
        <f t="shared" si="12"/>
        <v>0</v>
      </c>
      <c r="T30" s="140"/>
      <c r="U30" s="140"/>
      <c r="V30" s="16"/>
      <c r="W30" s="16"/>
    </row>
    <row r="31" ht="21" customHeight="1" spans="1:23">
      <c r="A31" s="19" t="s">
        <v>92</v>
      </c>
      <c r="B31" s="16">
        <f t="shared" si="13"/>
        <v>165498.07</v>
      </c>
      <c r="C31" s="16">
        <v>75452.07</v>
      </c>
      <c r="D31" s="16">
        <v>69656</v>
      </c>
      <c r="E31" s="16">
        <v>20390</v>
      </c>
      <c r="F31" s="17"/>
      <c r="G31" s="16"/>
      <c r="H31" s="16"/>
      <c r="I31" s="16">
        <v>520</v>
      </c>
      <c r="J31" s="16">
        <v>512</v>
      </c>
      <c r="K31" s="16">
        <v>536</v>
      </c>
      <c r="L31" s="16">
        <v>536</v>
      </c>
      <c r="M31" s="16">
        <f t="shared" si="14"/>
        <v>-16</v>
      </c>
      <c r="N31" s="132">
        <f t="shared" si="15"/>
        <v>-3</v>
      </c>
      <c r="O31" s="16">
        <f t="shared" si="9"/>
        <v>-24</v>
      </c>
      <c r="P31" s="132">
        <f t="shared" si="16"/>
        <v>-4.5</v>
      </c>
      <c r="Q31" s="132">
        <f t="shared" si="11"/>
        <v>0.3</v>
      </c>
      <c r="R31" s="132">
        <f t="shared" si="12"/>
        <v>0.7</v>
      </c>
      <c r="T31" s="140">
        <v>1381</v>
      </c>
      <c r="U31" s="140">
        <v>1246</v>
      </c>
      <c r="V31" s="142">
        <v>14</v>
      </c>
      <c r="W31" s="16"/>
    </row>
    <row r="32" s="1" customFormat="1" ht="20.1" customHeight="1" spans="1:23">
      <c r="A32" s="19" t="s">
        <v>93</v>
      </c>
      <c r="B32" s="16">
        <f t="shared" si="13"/>
        <v>0</v>
      </c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>
        <f t="shared" si="14"/>
        <v>0</v>
      </c>
      <c r="N32" s="132">
        <f t="shared" si="15"/>
        <v>0</v>
      </c>
      <c r="O32" s="16">
        <f t="shared" si="9"/>
        <v>0</v>
      </c>
      <c r="P32" s="132">
        <f t="shared" si="16"/>
        <v>0</v>
      </c>
      <c r="Q32" s="132">
        <f t="shared" si="11"/>
        <v>0</v>
      </c>
      <c r="R32" s="132">
        <f t="shared" si="12"/>
        <v>0</v>
      </c>
      <c r="T32" s="145"/>
      <c r="U32" s="145"/>
      <c r="V32" s="16"/>
      <c r="W32" s="16"/>
    </row>
    <row r="33" s="1" customFormat="1" ht="20.1" customHeight="1" spans="1:23">
      <c r="A33" s="19" t="s">
        <v>94</v>
      </c>
      <c r="B33" s="16">
        <f t="shared" si="13"/>
        <v>72630</v>
      </c>
      <c r="C33" s="16">
        <v>36315</v>
      </c>
      <c r="D33" s="16">
        <v>36315</v>
      </c>
      <c r="E33" s="16"/>
      <c r="F33" s="17"/>
      <c r="G33" s="16"/>
      <c r="H33" s="16"/>
      <c r="I33" s="16">
        <v>29132</v>
      </c>
      <c r="J33" s="16">
        <v>24470</v>
      </c>
      <c r="K33" s="16">
        <v>24326</v>
      </c>
      <c r="L33" s="16">
        <v>21394</v>
      </c>
      <c r="M33" s="16">
        <f t="shared" si="14"/>
        <v>4806</v>
      </c>
      <c r="N33" s="132">
        <f t="shared" si="15"/>
        <v>19.8</v>
      </c>
      <c r="O33" s="16">
        <f t="shared" si="9"/>
        <v>3076</v>
      </c>
      <c r="P33" s="132">
        <f t="shared" si="16"/>
        <v>14.4</v>
      </c>
      <c r="Q33" s="132">
        <f t="shared" si="11"/>
        <v>40.1</v>
      </c>
      <c r="R33" s="132">
        <f t="shared" si="12"/>
        <v>80.2</v>
      </c>
      <c r="T33" s="145">
        <v>29407</v>
      </c>
      <c r="U33" s="145">
        <v>29405</v>
      </c>
      <c r="V33" s="146">
        <v>10253</v>
      </c>
      <c r="W33" s="16"/>
    </row>
    <row r="34" s="1" customFormat="1" ht="20.1" customHeight="1" spans="1:23">
      <c r="A34" s="19" t="s">
        <v>95</v>
      </c>
      <c r="B34" s="16">
        <f t="shared" si="13"/>
        <v>546</v>
      </c>
      <c r="C34" s="16">
        <v>273</v>
      </c>
      <c r="D34" s="16">
        <v>273</v>
      </c>
      <c r="E34" s="16"/>
      <c r="F34" s="17"/>
      <c r="G34" s="16"/>
      <c r="H34" s="16"/>
      <c r="I34" s="16">
        <v>8</v>
      </c>
      <c r="J34" s="16">
        <v>2</v>
      </c>
      <c r="K34" s="16">
        <v>483</v>
      </c>
      <c r="L34" s="16">
        <v>338</v>
      </c>
      <c r="M34" s="16">
        <f t="shared" si="14"/>
        <v>-475</v>
      </c>
      <c r="N34" s="132">
        <f t="shared" si="15"/>
        <v>-98.3</v>
      </c>
      <c r="O34" s="16">
        <f t="shared" si="9"/>
        <v>-336</v>
      </c>
      <c r="P34" s="132">
        <f t="shared" si="16"/>
        <v>-99.4</v>
      </c>
      <c r="Q34" s="132">
        <f t="shared" si="11"/>
        <v>1.5</v>
      </c>
      <c r="R34" s="132">
        <f t="shared" si="12"/>
        <v>2.9</v>
      </c>
      <c r="T34" s="145">
        <v>51</v>
      </c>
      <c r="U34" s="145">
        <v>51</v>
      </c>
      <c r="V34" s="146">
        <v>5</v>
      </c>
      <c r="W34" s="16"/>
    </row>
    <row r="35" ht="20.1" customHeight="1" spans="1:23">
      <c r="A35" s="18" t="s">
        <v>96</v>
      </c>
      <c r="B35" s="16">
        <f t="shared" ref="B35:B41" si="17">SUM(C35,E35,F35,G35,H35)</f>
        <v>147624</v>
      </c>
      <c r="C35" s="16">
        <v>140359</v>
      </c>
      <c r="D35" s="16">
        <v>138359</v>
      </c>
      <c r="E35" s="16">
        <v>7265</v>
      </c>
      <c r="F35" s="17"/>
      <c r="G35" s="16"/>
      <c r="H35" s="16"/>
      <c r="I35" s="133">
        <v>21105</v>
      </c>
      <c r="J35" s="16">
        <v>20259</v>
      </c>
      <c r="K35" s="133">
        <v>52613</v>
      </c>
      <c r="L35" s="16">
        <v>45599</v>
      </c>
      <c r="M35" s="16">
        <f t="shared" si="14"/>
        <v>-31508</v>
      </c>
      <c r="N35" s="132">
        <f t="shared" si="15"/>
        <v>-59.9</v>
      </c>
      <c r="O35" s="16">
        <f t="shared" si="9"/>
        <v>-25340</v>
      </c>
      <c r="P35" s="132">
        <f t="shared" si="16"/>
        <v>-55.6</v>
      </c>
      <c r="Q35" s="132">
        <f t="shared" si="11"/>
        <v>14.3</v>
      </c>
      <c r="R35" s="132">
        <f t="shared" si="12"/>
        <v>15</v>
      </c>
      <c r="T35" s="140">
        <v>142320</v>
      </c>
      <c r="U35" s="140">
        <v>127434</v>
      </c>
      <c r="V35" s="142">
        <v>44631</v>
      </c>
      <c r="W35" s="16"/>
    </row>
    <row r="36" ht="30" customHeight="1" spans="1:23">
      <c r="A36" s="21" t="s">
        <v>97</v>
      </c>
      <c r="B36" s="16">
        <f t="shared" si="17"/>
        <v>106489</v>
      </c>
      <c r="C36" s="16">
        <v>106169</v>
      </c>
      <c r="D36" s="16">
        <v>106169</v>
      </c>
      <c r="E36" s="16">
        <v>320</v>
      </c>
      <c r="F36" s="17"/>
      <c r="G36" s="16"/>
      <c r="H36" s="16"/>
      <c r="I36" s="16">
        <v>3270</v>
      </c>
      <c r="J36" s="16">
        <v>2857</v>
      </c>
      <c r="K36" s="16">
        <v>26728</v>
      </c>
      <c r="L36" s="16">
        <v>24293</v>
      </c>
      <c r="M36" s="16">
        <f t="shared" ref="M36:M41" si="18">I36-K36</f>
        <v>-23458</v>
      </c>
      <c r="N36" s="132">
        <f t="shared" si="15"/>
        <v>-87.8</v>
      </c>
      <c r="O36" s="16">
        <f t="shared" ref="O36:O41" si="19">J36-L36</f>
        <v>-21436</v>
      </c>
      <c r="P36" s="132">
        <f t="shared" ref="P36:P41" si="20">IF(J36*L36=0,,ROUND(O36/L36*100,1))</f>
        <v>-88.2</v>
      </c>
      <c r="Q36" s="132">
        <f t="shared" ref="Q36:Q41" si="21">IF(B36=0,,ROUND(I36/B36*100,1))</f>
        <v>3.1</v>
      </c>
      <c r="R36" s="132">
        <f t="shared" ref="R36:R41" si="22">IF(C36=0,,ROUND(I36/C36*100,1))</f>
        <v>3.1</v>
      </c>
      <c r="T36" s="140">
        <v>55359</v>
      </c>
      <c r="U36" s="140">
        <v>40827</v>
      </c>
      <c r="V36" s="142">
        <v>13841</v>
      </c>
      <c r="W36" s="16"/>
    </row>
    <row r="37" ht="20.1" customHeight="1" spans="1:23">
      <c r="A37" s="19" t="s">
        <v>98</v>
      </c>
      <c r="B37" s="16">
        <f t="shared" si="17"/>
        <v>7435</v>
      </c>
      <c r="C37" s="16">
        <v>5359</v>
      </c>
      <c r="D37" s="16">
        <v>5359</v>
      </c>
      <c r="E37" s="16">
        <v>2076</v>
      </c>
      <c r="F37" s="17"/>
      <c r="G37" s="16"/>
      <c r="H37" s="16"/>
      <c r="I37" s="134">
        <v>882</v>
      </c>
      <c r="J37" s="134">
        <v>882</v>
      </c>
      <c r="K37" s="134">
        <v>1766</v>
      </c>
      <c r="L37" s="134">
        <v>1766</v>
      </c>
      <c r="M37" s="16">
        <f t="shared" si="18"/>
        <v>-884</v>
      </c>
      <c r="N37" s="132">
        <f t="shared" si="15"/>
        <v>-50.1</v>
      </c>
      <c r="O37" s="16">
        <f t="shared" si="19"/>
        <v>-884</v>
      </c>
      <c r="P37" s="132">
        <f t="shared" si="20"/>
        <v>-50.1</v>
      </c>
      <c r="Q37" s="132">
        <f t="shared" si="21"/>
        <v>11.9</v>
      </c>
      <c r="R37" s="132">
        <f t="shared" si="22"/>
        <v>16.5</v>
      </c>
      <c r="T37" s="140">
        <v>3292</v>
      </c>
      <c r="U37" s="140">
        <v>3115</v>
      </c>
      <c r="V37" s="16"/>
      <c r="W37" s="16"/>
    </row>
    <row r="38" ht="20.1" customHeight="1" spans="1:23">
      <c r="A38" s="19" t="s">
        <v>99</v>
      </c>
      <c r="B38" s="16">
        <f t="shared" si="17"/>
        <v>1403</v>
      </c>
      <c r="C38" s="16">
        <v>1000</v>
      </c>
      <c r="D38" s="16">
        <v>1000</v>
      </c>
      <c r="E38" s="16">
        <v>403</v>
      </c>
      <c r="F38" s="17"/>
      <c r="G38" s="16"/>
      <c r="H38" s="16"/>
      <c r="I38" s="134">
        <v>261</v>
      </c>
      <c r="J38" s="134">
        <v>261</v>
      </c>
      <c r="K38" s="134">
        <v>595</v>
      </c>
      <c r="L38" s="134">
        <v>595</v>
      </c>
      <c r="M38" s="16">
        <f t="shared" si="18"/>
        <v>-334</v>
      </c>
      <c r="N38" s="132">
        <f t="shared" si="15"/>
        <v>-56.1</v>
      </c>
      <c r="O38" s="16">
        <f t="shared" si="19"/>
        <v>-334</v>
      </c>
      <c r="P38" s="132">
        <f t="shared" si="20"/>
        <v>-56.1</v>
      </c>
      <c r="Q38" s="132">
        <f t="shared" si="21"/>
        <v>18.6</v>
      </c>
      <c r="R38" s="132">
        <f t="shared" si="22"/>
        <v>26.1</v>
      </c>
      <c r="T38" s="140">
        <v>967</v>
      </c>
      <c r="U38" s="140">
        <v>967</v>
      </c>
      <c r="V38" s="16"/>
      <c r="W38" s="16"/>
    </row>
    <row r="39" ht="20.1" customHeight="1" spans="1:23">
      <c r="A39" s="19" t="s">
        <v>93</v>
      </c>
      <c r="B39" s="16">
        <f t="shared" si="17"/>
        <v>0</v>
      </c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>
        <f t="shared" si="18"/>
        <v>0</v>
      </c>
      <c r="N39" s="132">
        <f t="shared" si="15"/>
        <v>0</v>
      </c>
      <c r="O39" s="16">
        <f t="shared" si="19"/>
        <v>0</v>
      </c>
      <c r="P39" s="132">
        <f t="shared" si="20"/>
        <v>0</v>
      </c>
      <c r="Q39" s="132">
        <f t="shared" si="21"/>
        <v>0</v>
      </c>
      <c r="R39" s="132">
        <f t="shared" si="22"/>
        <v>0</v>
      </c>
      <c r="T39" s="140"/>
      <c r="U39" s="140"/>
      <c r="V39" s="16"/>
      <c r="W39" s="16"/>
    </row>
    <row r="40" ht="20.1" customHeight="1" spans="1:23">
      <c r="A40" s="19" t="s">
        <v>94</v>
      </c>
      <c r="B40" s="16">
        <f t="shared" si="17"/>
        <v>27645</v>
      </c>
      <c r="C40" s="16">
        <v>27600</v>
      </c>
      <c r="D40" s="16">
        <v>25600</v>
      </c>
      <c r="E40" s="16">
        <v>45</v>
      </c>
      <c r="F40" s="17"/>
      <c r="G40" s="16"/>
      <c r="H40" s="16"/>
      <c r="I40" s="133">
        <v>14843</v>
      </c>
      <c r="J40" s="134">
        <v>14410</v>
      </c>
      <c r="K40" s="133">
        <v>16444</v>
      </c>
      <c r="L40" s="16">
        <v>11885</v>
      </c>
      <c r="M40" s="16">
        <f t="shared" si="18"/>
        <v>-1601</v>
      </c>
      <c r="N40" s="132">
        <f t="shared" si="15"/>
        <v>-9.7</v>
      </c>
      <c r="O40" s="16">
        <f t="shared" si="19"/>
        <v>2525</v>
      </c>
      <c r="P40" s="132">
        <f t="shared" si="20"/>
        <v>21.2</v>
      </c>
      <c r="Q40" s="132">
        <f t="shared" si="21"/>
        <v>53.7</v>
      </c>
      <c r="R40" s="132">
        <f t="shared" si="22"/>
        <v>53.8</v>
      </c>
      <c r="T40" s="140">
        <v>20734</v>
      </c>
      <c r="U40" s="140">
        <v>20734</v>
      </c>
      <c r="V40" s="142">
        <v>5553</v>
      </c>
      <c r="W40" s="16"/>
    </row>
    <row r="41" ht="20.1" customHeight="1" spans="1:23">
      <c r="A41" s="19" t="s">
        <v>95</v>
      </c>
      <c r="B41" s="16">
        <f t="shared" si="17"/>
        <v>231</v>
      </c>
      <c r="C41" s="16">
        <v>231</v>
      </c>
      <c r="D41" s="16">
        <v>231</v>
      </c>
      <c r="E41" s="16"/>
      <c r="F41" s="17"/>
      <c r="G41" s="16"/>
      <c r="H41" s="16"/>
      <c r="I41" s="16">
        <v>7</v>
      </c>
      <c r="J41" s="16">
        <v>7</v>
      </c>
      <c r="K41" s="16">
        <v>138</v>
      </c>
      <c r="L41" s="16">
        <v>118</v>
      </c>
      <c r="M41" s="16">
        <f t="shared" si="18"/>
        <v>-131</v>
      </c>
      <c r="N41" s="132">
        <f t="shared" si="15"/>
        <v>-94.9</v>
      </c>
      <c r="O41" s="16">
        <f t="shared" si="19"/>
        <v>-111</v>
      </c>
      <c r="P41" s="132">
        <f t="shared" si="20"/>
        <v>-94.1</v>
      </c>
      <c r="Q41" s="132">
        <f t="shared" si="21"/>
        <v>3</v>
      </c>
      <c r="R41" s="132">
        <f t="shared" si="22"/>
        <v>3</v>
      </c>
      <c r="T41" s="140">
        <v>133</v>
      </c>
      <c r="U41" s="140">
        <v>133</v>
      </c>
      <c r="V41" s="143">
        <v>30</v>
      </c>
      <c r="W41" s="16"/>
    </row>
    <row r="43" spans="8:21">
      <c r="H43" s="1" t="s">
        <v>100</v>
      </c>
      <c r="I43" s="135">
        <f>SUM(I10:I14,I16:I19)</f>
        <v>261872</v>
      </c>
      <c r="K43" s="135">
        <f>SUM(K10:K14,K16:K19)</f>
        <v>285773</v>
      </c>
      <c r="M43" s="16">
        <f t="shared" ref="M43" si="23">I43-K43</f>
        <v>-23901</v>
      </c>
      <c r="N43" s="132">
        <f t="shared" ref="N43" si="24">IF(I43=0,,ROUND(M43/K43*100,1))</f>
        <v>-8.4</v>
      </c>
      <c r="T43" s="147">
        <f>SUM(T10:T14,T16:T19)</f>
        <v>382700</v>
      </c>
      <c r="U43" s="147">
        <f>SUM(U10:U14,U16:U19)</f>
        <v>324705</v>
      </c>
    </row>
    <row r="45" spans="8:21">
      <c r="H45" s="1" t="s">
        <v>101</v>
      </c>
      <c r="I45" s="135">
        <f>SUM(I13,I15:I21,I27,I28)</f>
        <v>279043</v>
      </c>
      <c r="K45" s="135">
        <f>SUM(K13,K15:K21,K27,K28)</f>
        <v>283544</v>
      </c>
      <c r="M45" s="16">
        <f t="shared" ref="M45" si="25">I45-K45</f>
        <v>-4501</v>
      </c>
      <c r="N45" s="132">
        <f t="shared" ref="N45" si="26">IF(I45=0,,ROUND(M45/K45*100,1))</f>
        <v>-1.6</v>
      </c>
      <c r="T45" s="147">
        <f>SUM(T13,T15:T21,T27,T28,T29)</f>
        <v>458985</v>
      </c>
      <c r="U45" s="147">
        <f>SUM(U13,U15:U21,U27,U28,U29)</f>
        <v>409424</v>
      </c>
    </row>
    <row r="46" spans="8:21">
      <c r="H46" s="1" t="s">
        <v>102</v>
      </c>
      <c r="I46" s="1">
        <f>ROUND(I45/I9*100,1)</f>
        <v>70.3</v>
      </c>
      <c r="K46" s="1">
        <f>ROUND(K45/K9*100,1)</f>
        <v>67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G15" sqref="G15"/>
    </sheetView>
  </sheetViews>
  <sheetFormatPr defaultColWidth="12.125" defaultRowHeight="13.5"/>
  <cols>
    <col min="1" max="1" width="40.625" style="107" customWidth="1"/>
    <col min="2" max="2" width="25.625" style="108" customWidth="1"/>
    <col min="3" max="3" width="25.625" style="109" customWidth="1"/>
    <col min="4" max="5" width="25.625" style="107" customWidth="1"/>
    <col min="6" max="251" width="12.125" style="107"/>
    <col min="252" max="252" width="16.375" style="107" customWidth="1"/>
    <col min="253" max="253" width="43" style="107" customWidth="1"/>
    <col min="254" max="254" width="26.375" style="107" customWidth="1"/>
    <col min="255" max="507" width="12.125" style="107"/>
    <col min="508" max="508" width="16.375" style="107" customWidth="1"/>
    <col min="509" max="509" width="43" style="107" customWidth="1"/>
    <col min="510" max="510" width="26.375" style="107" customWidth="1"/>
    <col min="511" max="763" width="12.125" style="107"/>
    <col min="764" max="764" width="16.375" style="107" customWidth="1"/>
    <col min="765" max="765" width="43" style="107" customWidth="1"/>
    <col min="766" max="766" width="26.375" style="107" customWidth="1"/>
    <col min="767" max="1019" width="12.125" style="107"/>
    <col min="1020" max="1020" width="16.375" style="107" customWidth="1"/>
    <col min="1021" max="1021" width="43" style="107" customWidth="1"/>
    <col min="1022" max="1022" width="26.375" style="107" customWidth="1"/>
    <col min="1023" max="1275" width="12.125" style="107"/>
    <col min="1276" max="1276" width="16.375" style="107" customWidth="1"/>
    <col min="1277" max="1277" width="43" style="107" customWidth="1"/>
    <col min="1278" max="1278" width="26.375" style="107" customWidth="1"/>
    <col min="1279" max="1531" width="12.125" style="107"/>
    <col min="1532" max="1532" width="16.375" style="107" customWidth="1"/>
    <col min="1533" max="1533" width="43" style="107" customWidth="1"/>
    <col min="1534" max="1534" width="26.375" style="107" customWidth="1"/>
    <col min="1535" max="1787" width="12.125" style="107"/>
    <col min="1788" max="1788" width="16.375" style="107" customWidth="1"/>
    <col min="1789" max="1789" width="43" style="107" customWidth="1"/>
    <col min="1790" max="1790" width="26.375" style="107" customWidth="1"/>
    <col min="1791" max="2043" width="12.125" style="107"/>
    <col min="2044" max="2044" width="16.375" style="107" customWidth="1"/>
    <col min="2045" max="2045" width="43" style="107" customWidth="1"/>
    <col min="2046" max="2046" width="26.375" style="107" customWidth="1"/>
    <col min="2047" max="2299" width="12.125" style="107"/>
    <col min="2300" max="2300" width="16.375" style="107" customWidth="1"/>
    <col min="2301" max="2301" width="43" style="107" customWidth="1"/>
    <col min="2302" max="2302" width="26.375" style="107" customWidth="1"/>
    <col min="2303" max="2555" width="12.125" style="107"/>
    <col min="2556" max="2556" width="16.375" style="107" customWidth="1"/>
    <col min="2557" max="2557" width="43" style="107" customWidth="1"/>
    <col min="2558" max="2558" width="26.375" style="107" customWidth="1"/>
    <col min="2559" max="2811" width="12.125" style="107"/>
    <col min="2812" max="2812" width="16.375" style="107" customWidth="1"/>
    <col min="2813" max="2813" width="43" style="107" customWidth="1"/>
    <col min="2814" max="2814" width="26.375" style="107" customWidth="1"/>
    <col min="2815" max="3067" width="12.125" style="107"/>
    <col min="3068" max="3068" width="16.375" style="107" customWidth="1"/>
    <col min="3069" max="3069" width="43" style="107" customWidth="1"/>
    <col min="3070" max="3070" width="26.375" style="107" customWidth="1"/>
    <col min="3071" max="3323" width="12.125" style="107"/>
    <col min="3324" max="3324" width="16.375" style="107" customWidth="1"/>
    <col min="3325" max="3325" width="43" style="107" customWidth="1"/>
    <col min="3326" max="3326" width="26.375" style="107" customWidth="1"/>
    <col min="3327" max="3579" width="12.125" style="107"/>
    <col min="3580" max="3580" width="16.375" style="107" customWidth="1"/>
    <col min="3581" max="3581" width="43" style="107" customWidth="1"/>
    <col min="3582" max="3582" width="26.375" style="107" customWidth="1"/>
    <col min="3583" max="3835" width="12.125" style="107"/>
    <col min="3836" max="3836" width="16.375" style="107" customWidth="1"/>
    <col min="3837" max="3837" width="43" style="107" customWidth="1"/>
    <col min="3838" max="3838" width="26.375" style="107" customWidth="1"/>
    <col min="3839" max="4091" width="12.125" style="107"/>
    <col min="4092" max="4092" width="16.375" style="107" customWidth="1"/>
    <col min="4093" max="4093" width="43" style="107" customWidth="1"/>
    <col min="4094" max="4094" width="26.375" style="107" customWidth="1"/>
    <col min="4095" max="4347" width="12.125" style="107"/>
    <col min="4348" max="4348" width="16.375" style="107" customWidth="1"/>
    <col min="4349" max="4349" width="43" style="107" customWidth="1"/>
    <col min="4350" max="4350" width="26.375" style="107" customWidth="1"/>
    <col min="4351" max="4603" width="12.125" style="107"/>
    <col min="4604" max="4604" width="16.375" style="107" customWidth="1"/>
    <col min="4605" max="4605" width="43" style="107" customWidth="1"/>
    <col min="4606" max="4606" width="26.375" style="107" customWidth="1"/>
    <col min="4607" max="4859" width="12.125" style="107"/>
    <col min="4860" max="4860" width="16.375" style="107" customWidth="1"/>
    <col min="4861" max="4861" width="43" style="107" customWidth="1"/>
    <col min="4862" max="4862" width="26.375" style="107" customWidth="1"/>
    <col min="4863" max="5115" width="12.125" style="107"/>
    <col min="5116" max="5116" width="16.375" style="107" customWidth="1"/>
    <col min="5117" max="5117" width="43" style="107" customWidth="1"/>
    <col min="5118" max="5118" width="26.375" style="107" customWidth="1"/>
    <col min="5119" max="5371" width="12.125" style="107"/>
    <col min="5372" max="5372" width="16.375" style="107" customWidth="1"/>
    <col min="5373" max="5373" width="43" style="107" customWidth="1"/>
    <col min="5374" max="5374" width="26.375" style="107" customWidth="1"/>
    <col min="5375" max="5627" width="12.125" style="107"/>
    <col min="5628" max="5628" width="16.375" style="107" customWidth="1"/>
    <col min="5629" max="5629" width="43" style="107" customWidth="1"/>
    <col min="5630" max="5630" width="26.375" style="107" customWidth="1"/>
    <col min="5631" max="5883" width="12.125" style="107"/>
    <col min="5884" max="5884" width="16.375" style="107" customWidth="1"/>
    <col min="5885" max="5885" width="43" style="107" customWidth="1"/>
    <col min="5886" max="5886" width="26.375" style="107" customWidth="1"/>
    <col min="5887" max="6139" width="12.125" style="107"/>
    <col min="6140" max="6140" width="16.375" style="107" customWidth="1"/>
    <col min="6141" max="6141" width="43" style="107" customWidth="1"/>
    <col min="6142" max="6142" width="26.375" style="107" customWidth="1"/>
    <col min="6143" max="6395" width="12.125" style="107"/>
    <col min="6396" max="6396" width="16.375" style="107" customWidth="1"/>
    <col min="6397" max="6397" width="43" style="107" customWidth="1"/>
    <col min="6398" max="6398" width="26.375" style="107" customWidth="1"/>
    <col min="6399" max="6651" width="12.125" style="107"/>
    <col min="6652" max="6652" width="16.375" style="107" customWidth="1"/>
    <col min="6653" max="6653" width="43" style="107" customWidth="1"/>
    <col min="6654" max="6654" width="26.375" style="107" customWidth="1"/>
    <col min="6655" max="6907" width="12.125" style="107"/>
    <col min="6908" max="6908" width="16.375" style="107" customWidth="1"/>
    <col min="6909" max="6909" width="43" style="107" customWidth="1"/>
    <col min="6910" max="6910" width="26.375" style="107" customWidth="1"/>
    <col min="6911" max="7163" width="12.125" style="107"/>
    <col min="7164" max="7164" width="16.375" style="107" customWidth="1"/>
    <col min="7165" max="7165" width="43" style="107" customWidth="1"/>
    <col min="7166" max="7166" width="26.375" style="107" customWidth="1"/>
    <col min="7167" max="7419" width="12.125" style="107"/>
    <col min="7420" max="7420" width="16.375" style="107" customWidth="1"/>
    <col min="7421" max="7421" width="43" style="107" customWidth="1"/>
    <col min="7422" max="7422" width="26.375" style="107" customWidth="1"/>
    <col min="7423" max="7675" width="12.125" style="107"/>
    <col min="7676" max="7676" width="16.375" style="107" customWidth="1"/>
    <col min="7677" max="7677" width="43" style="107" customWidth="1"/>
    <col min="7678" max="7678" width="26.375" style="107" customWidth="1"/>
    <col min="7679" max="7931" width="12.125" style="107"/>
    <col min="7932" max="7932" width="16.375" style="107" customWidth="1"/>
    <col min="7933" max="7933" width="43" style="107" customWidth="1"/>
    <col min="7934" max="7934" width="26.375" style="107" customWidth="1"/>
    <col min="7935" max="8187" width="12.125" style="107"/>
    <col min="8188" max="8188" width="16.375" style="107" customWidth="1"/>
    <col min="8189" max="8189" width="43" style="107" customWidth="1"/>
    <col min="8190" max="8190" width="26.375" style="107" customWidth="1"/>
    <col min="8191" max="8443" width="12.125" style="107"/>
    <col min="8444" max="8444" width="16.375" style="107" customWidth="1"/>
    <col min="8445" max="8445" width="43" style="107" customWidth="1"/>
    <col min="8446" max="8446" width="26.375" style="107" customWidth="1"/>
    <col min="8447" max="8699" width="12.125" style="107"/>
    <col min="8700" max="8700" width="16.375" style="107" customWidth="1"/>
    <col min="8701" max="8701" width="43" style="107" customWidth="1"/>
    <col min="8702" max="8702" width="26.375" style="107" customWidth="1"/>
    <col min="8703" max="8955" width="12.125" style="107"/>
    <col min="8956" max="8956" width="16.375" style="107" customWidth="1"/>
    <col min="8957" max="8957" width="43" style="107" customWidth="1"/>
    <col min="8958" max="8958" width="26.375" style="107" customWidth="1"/>
    <col min="8959" max="9211" width="12.125" style="107"/>
    <col min="9212" max="9212" width="16.375" style="107" customWidth="1"/>
    <col min="9213" max="9213" width="43" style="107" customWidth="1"/>
    <col min="9214" max="9214" width="26.375" style="107" customWidth="1"/>
    <col min="9215" max="9467" width="12.125" style="107"/>
    <col min="9468" max="9468" width="16.375" style="107" customWidth="1"/>
    <col min="9469" max="9469" width="43" style="107" customWidth="1"/>
    <col min="9470" max="9470" width="26.375" style="107" customWidth="1"/>
    <col min="9471" max="9723" width="12.125" style="107"/>
    <col min="9724" max="9724" width="16.375" style="107" customWidth="1"/>
    <col min="9725" max="9725" width="43" style="107" customWidth="1"/>
    <col min="9726" max="9726" width="26.375" style="107" customWidth="1"/>
    <col min="9727" max="9979" width="12.125" style="107"/>
    <col min="9980" max="9980" width="16.375" style="107" customWidth="1"/>
    <col min="9981" max="9981" width="43" style="107" customWidth="1"/>
    <col min="9982" max="9982" width="26.375" style="107" customWidth="1"/>
    <col min="9983" max="10235" width="12.125" style="107"/>
    <col min="10236" max="10236" width="16.375" style="107" customWidth="1"/>
    <col min="10237" max="10237" width="43" style="107" customWidth="1"/>
    <col min="10238" max="10238" width="26.375" style="107" customWidth="1"/>
    <col min="10239" max="10491" width="12.125" style="107"/>
    <col min="10492" max="10492" width="16.375" style="107" customWidth="1"/>
    <col min="10493" max="10493" width="43" style="107" customWidth="1"/>
    <col min="10494" max="10494" width="26.375" style="107" customWidth="1"/>
    <col min="10495" max="10747" width="12.125" style="107"/>
    <col min="10748" max="10748" width="16.375" style="107" customWidth="1"/>
    <col min="10749" max="10749" width="43" style="107" customWidth="1"/>
    <col min="10750" max="10750" width="26.375" style="107" customWidth="1"/>
    <col min="10751" max="11003" width="12.125" style="107"/>
    <col min="11004" max="11004" width="16.375" style="107" customWidth="1"/>
    <col min="11005" max="11005" width="43" style="107" customWidth="1"/>
    <col min="11006" max="11006" width="26.375" style="107" customWidth="1"/>
    <col min="11007" max="11259" width="12.125" style="107"/>
    <col min="11260" max="11260" width="16.375" style="107" customWidth="1"/>
    <col min="11261" max="11261" width="43" style="107" customWidth="1"/>
    <col min="11262" max="11262" width="26.375" style="107" customWidth="1"/>
    <col min="11263" max="11515" width="12.125" style="107"/>
    <col min="11516" max="11516" width="16.375" style="107" customWidth="1"/>
    <col min="11517" max="11517" width="43" style="107" customWidth="1"/>
    <col min="11518" max="11518" width="26.375" style="107" customWidth="1"/>
    <col min="11519" max="11771" width="12.125" style="107"/>
    <col min="11772" max="11772" width="16.375" style="107" customWidth="1"/>
    <col min="11773" max="11773" width="43" style="107" customWidth="1"/>
    <col min="11774" max="11774" width="26.375" style="107" customWidth="1"/>
    <col min="11775" max="12027" width="12.125" style="107"/>
    <col min="12028" max="12028" width="16.375" style="107" customWidth="1"/>
    <col min="12029" max="12029" width="43" style="107" customWidth="1"/>
    <col min="12030" max="12030" width="26.375" style="107" customWidth="1"/>
    <col min="12031" max="12283" width="12.125" style="107"/>
    <col min="12284" max="12284" width="16.375" style="107" customWidth="1"/>
    <col min="12285" max="12285" width="43" style="107" customWidth="1"/>
    <col min="12286" max="12286" width="26.375" style="107" customWidth="1"/>
    <col min="12287" max="12539" width="12.125" style="107"/>
    <col min="12540" max="12540" width="16.375" style="107" customWidth="1"/>
    <col min="12541" max="12541" width="43" style="107" customWidth="1"/>
    <col min="12542" max="12542" width="26.375" style="107" customWidth="1"/>
    <col min="12543" max="12795" width="12.125" style="107"/>
    <col min="12796" max="12796" width="16.375" style="107" customWidth="1"/>
    <col min="12797" max="12797" width="43" style="107" customWidth="1"/>
    <col min="12798" max="12798" width="26.375" style="107" customWidth="1"/>
    <col min="12799" max="13051" width="12.125" style="107"/>
    <col min="13052" max="13052" width="16.375" style="107" customWidth="1"/>
    <col min="13053" max="13053" width="43" style="107" customWidth="1"/>
    <col min="13054" max="13054" width="26.375" style="107" customWidth="1"/>
    <col min="13055" max="13307" width="12.125" style="107"/>
    <col min="13308" max="13308" width="16.375" style="107" customWidth="1"/>
    <col min="13309" max="13309" width="43" style="107" customWidth="1"/>
    <col min="13310" max="13310" width="26.375" style="107" customWidth="1"/>
    <col min="13311" max="13563" width="12.125" style="107"/>
    <col min="13564" max="13564" width="16.375" style="107" customWidth="1"/>
    <col min="13565" max="13565" width="43" style="107" customWidth="1"/>
    <col min="13566" max="13566" width="26.375" style="107" customWidth="1"/>
    <col min="13567" max="13819" width="12.125" style="107"/>
    <col min="13820" max="13820" width="16.375" style="107" customWidth="1"/>
    <col min="13821" max="13821" width="43" style="107" customWidth="1"/>
    <col min="13822" max="13822" width="26.375" style="107" customWidth="1"/>
    <col min="13823" max="14075" width="12.125" style="107"/>
    <col min="14076" max="14076" width="16.375" style="107" customWidth="1"/>
    <col min="14077" max="14077" width="43" style="107" customWidth="1"/>
    <col min="14078" max="14078" width="26.375" style="107" customWidth="1"/>
    <col min="14079" max="14331" width="12.125" style="107"/>
    <col min="14332" max="14332" width="16.375" style="107" customWidth="1"/>
    <col min="14333" max="14333" width="43" style="107" customWidth="1"/>
    <col min="14334" max="14334" width="26.375" style="107" customWidth="1"/>
    <col min="14335" max="14587" width="12.125" style="107"/>
    <col min="14588" max="14588" width="16.375" style="107" customWidth="1"/>
    <col min="14589" max="14589" width="43" style="107" customWidth="1"/>
    <col min="14590" max="14590" width="26.375" style="107" customWidth="1"/>
    <col min="14591" max="14843" width="12.125" style="107"/>
    <col min="14844" max="14844" width="16.375" style="107" customWidth="1"/>
    <col min="14845" max="14845" width="43" style="107" customWidth="1"/>
    <col min="14846" max="14846" width="26.375" style="107" customWidth="1"/>
    <col min="14847" max="15099" width="12.125" style="107"/>
    <col min="15100" max="15100" width="16.375" style="107" customWidth="1"/>
    <col min="15101" max="15101" width="43" style="107" customWidth="1"/>
    <col min="15102" max="15102" width="26.375" style="107" customWidth="1"/>
    <col min="15103" max="15355" width="12.125" style="107"/>
    <col min="15356" max="15356" width="16.375" style="107" customWidth="1"/>
    <col min="15357" max="15357" width="43" style="107" customWidth="1"/>
    <col min="15358" max="15358" width="26.375" style="107" customWidth="1"/>
    <col min="15359" max="15611" width="12.125" style="107"/>
    <col min="15612" max="15612" width="16.375" style="107" customWidth="1"/>
    <col min="15613" max="15613" width="43" style="107" customWidth="1"/>
    <col min="15614" max="15614" width="26.375" style="107" customWidth="1"/>
    <col min="15615" max="15867" width="12.125" style="107"/>
    <col min="15868" max="15868" width="16.375" style="107" customWidth="1"/>
    <col min="15869" max="15869" width="43" style="107" customWidth="1"/>
    <col min="15870" max="15870" width="26.375" style="107" customWidth="1"/>
    <col min="15871" max="16123" width="12.125" style="107"/>
    <col min="16124" max="16124" width="16.375" style="107" customWidth="1"/>
    <col min="16125" max="16125" width="43" style="107" customWidth="1"/>
    <col min="16126" max="16126" width="26.375" style="107" customWidth="1"/>
    <col min="16127" max="16384" width="12.125" style="107"/>
  </cols>
  <sheetData>
    <row r="1" s="106" customFormat="1" ht="35.1" customHeight="1" spans="1:5">
      <c r="A1" s="110" t="s">
        <v>103</v>
      </c>
      <c r="B1" s="110"/>
      <c r="C1" s="110"/>
      <c r="D1" s="110"/>
      <c r="E1" s="110"/>
    </row>
    <row r="2" ht="15" customHeight="1" spans="1:5">
      <c r="A2" s="111"/>
      <c r="B2" s="112"/>
      <c r="C2" s="113"/>
      <c r="D2" s="111"/>
      <c r="E2" s="111"/>
    </row>
    <row r="3" ht="15" customHeight="1" spans="1:2">
      <c r="A3" s="114"/>
      <c r="B3" s="115"/>
    </row>
    <row r="4" ht="15" customHeight="1" spans="1:5">
      <c r="A4" s="114"/>
      <c r="E4" s="116" t="s">
        <v>104</v>
      </c>
    </row>
    <row r="5" ht="30" customHeight="1" spans="1:5">
      <c r="A5" s="117" t="s">
        <v>105</v>
      </c>
      <c r="B5" s="118" t="s">
        <v>8</v>
      </c>
      <c r="C5" s="119" t="s">
        <v>63</v>
      </c>
      <c r="D5" s="120" t="s">
        <v>16</v>
      </c>
      <c r="E5" s="120" t="s">
        <v>17</v>
      </c>
    </row>
    <row r="6" ht="30" customHeight="1" spans="1:5">
      <c r="A6" s="121" t="s">
        <v>106</v>
      </c>
      <c r="B6" s="122">
        <f>SUM(B7:B18)</f>
        <v>396739</v>
      </c>
      <c r="C6" s="123">
        <f>SUM(C7:C18)</f>
        <v>422961</v>
      </c>
      <c r="D6" s="122">
        <f>SUM(D7:D18)</f>
        <v>-26222</v>
      </c>
      <c r="E6" s="124">
        <f>IF(C6=0,,ROUND(D6/C6*100,1))</f>
        <v>-6.2</v>
      </c>
    </row>
    <row r="7" ht="30" customHeight="1" spans="1:5">
      <c r="A7" s="125" t="s">
        <v>107</v>
      </c>
      <c r="B7" s="126">
        <v>41124</v>
      </c>
      <c r="C7" s="122">
        <v>57409</v>
      </c>
      <c r="D7" s="122">
        <f>B7-C7</f>
        <v>-16285</v>
      </c>
      <c r="E7" s="124">
        <f t="shared" ref="E7:E18" si="0">IF(C7=0,,ROUND(D7/C7*100,1))</f>
        <v>-28.4</v>
      </c>
    </row>
    <row r="8" ht="30" customHeight="1" spans="1:5">
      <c r="A8" s="125" t="s">
        <v>108</v>
      </c>
      <c r="B8" s="126">
        <v>28948</v>
      </c>
      <c r="C8" s="122">
        <v>25228</v>
      </c>
      <c r="D8" s="122">
        <f t="shared" ref="D8:D18" si="1">B8-C8</f>
        <v>3720</v>
      </c>
      <c r="E8" s="124">
        <f t="shared" si="0"/>
        <v>14.7</v>
      </c>
    </row>
    <row r="9" ht="30" customHeight="1" spans="1:5">
      <c r="A9" s="125" t="s">
        <v>109</v>
      </c>
      <c r="B9" s="126">
        <v>5593</v>
      </c>
      <c r="C9" s="122">
        <v>16876</v>
      </c>
      <c r="D9" s="122">
        <f t="shared" si="1"/>
        <v>-11283</v>
      </c>
      <c r="E9" s="124">
        <f t="shared" si="0"/>
        <v>-66.9</v>
      </c>
    </row>
    <row r="10" ht="30" customHeight="1" spans="1:5">
      <c r="A10" s="125" t="s">
        <v>110</v>
      </c>
      <c r="B10" s="126">
        <v>7726</v>
      </c>
      <c r="C10" s="122">
        <v>5852</v>
      </c>
      <c r="D10" s="122">
        <f t="shared" si="1"/>
        <v>1874</v>
      </c>
      <c r="E10" s="124">
        <f t="shared" si="0"/>
        <v>32</v>
      </c>
    </row>
    <row r="11" ht="30" customHeight="1" spans="1:5">
      <c r="A11" s="125" t="s">
        <v>111</v>
      </c>
      <c r="B11" s="126">
        <v>104759</v>
      </c>
      <c r="C11" s="122">
        <v>189355</v>
      </c>
      <c r="D11" s="122">
        <f t="shared" si="1"/>
        <v>-84596</v>
      </c>
      <c r="E11" s="124">
        <f t="shared" si="0"/>
        <v>-44.7</v>
      </c>
    </row>
    <row r="12" ht="30" customHeight="1" spans="1:5">
      <c r="A12" s="125" t="s">
        <v>112</v>
      </c>
      <c r="B12" s="126">
        <v>22380</v>
      </c>
      <c r="C12" s="122">
        <v>1641</v>
      </c>
      <c r="D12" s="122">
        <f t="shared" si="1"/>
        <v>20739</v>
      </c>
      <c r="E12" s="124">
        <f t="shared" si="0"/>
        <v>1263.8</v>
      </c>
    </row>
    <row r="13" ht="30" customHeight="1" spans="1:5">
      <c r="A13" s="125" t="s">
        <v>113</v>
      </c>
      <c r="B13" s="126">
        <v>72206</v>
      </c>
      <c r="C13" s="122">
        <v>65701</v>
      </c>
      <c r="D13" s="122">
        <f t="shared" si="1"/>
        <v>6505</v>
      </c>
      <c r="E13" s="124">
        <f t="shared" si="0"/>
        <v>9.9</v>
      </c>
    </row>
    <row r="14" ht="30" customHeight="1" spans="1:5">
      <c r="A14" s="125" t="s">
        <v>114</v>
      </c>
      <c r="B14" s="126">
        <v>3220</v>
      </c>
      <c r="C14" s="122">
        <v>5227</v>
      </c>
      <c r="D14" s="122">
        <f t="shared" si="1"/>
        <v>-2007</v>
      </c>
      <c r="E14" s="124">
        <f t="shared" si="0"/>
        <v>-38.4</v>
      </c>
    </row>
    <row r="15" ht="30" customHeight="1" spans="1:5">
      <c r="A15" s="125" t="s">
        <v>115</v>
      </c>
      <c r="B15" s="126">
        <v>48032</v>
      </c>
      <c r="C15" s="122">
        <v>25415</v>
      </c>
      <c r="D15" s="122">
        <f t="shared" si="1"/>
        <v>22617</v>
      </c>
      <c r="E15" s="124">
        <f t="shared" si="0"/>
        <v>89</v>
      </c>
    </row>
    <row r="16" ht="30" customHeight="1" spans="1:5">
      <c r="A16" s="125" t="s">
        <v>116</v>
      </c>
      <c r="B16" s="126">
        <v>31727</v>
      </c>
      <c r="C16" s="122">
        <v>5354</v>
      </c>
      <c r="D16" s="122">
        <f t="shared" si="1"/>
        <v>26373</v>
      </c>
      <c r="E16" s="124">
        <f t="shared" si="0"/>
        <v>492.6</v>
      </c>
    </row>
    <row r="17" ht="30" customHeight="1" spans="1:5">
      <c r="A17" s="125" t="s">
        <v>117</v>
      </c>
      <c r="B17" s="126">
        <v>29140</v>
      </c>
      <c r="C17" s="122">
        <v>24808</v>
      </c>
      <c r="D17" s="122">
        <f t="shared" si="1"/>
        <v>4332</v>
      </c>
      <c r="E17" s="124">
        <f t="shared" si="0"/>
        <v>17.5</v>
      </c>
    </row>
    <row r="18" ht="30" customHeight="1" spans="1:5">
      <c r="A18" s="125" t="s">
        <v>118</v>
      </c>
      <c r="B18" s="126">
        <v>1884</v>
      </c>
      <c r="C18" s="127">
        <v>95</v>
      </c>
      <c r="D18" s="122">
        <f t="shared" si="1"/>
        <v>1789</v>
      </c>
      <c r="E18" s="128">
        <f t="shared" si="0"/>
        <v>1883.2</v>
      </c>
    </row>
    <row r="40" spans="11:12">
      <c r="K40" s="107">
        <v>89</v>
      </c>
      <c r="L40" s="107">
        <v>89</v>
      </c>
    </row>
    <row r="41" spans="11:12">
      <c r="K41" s="107">
        <v>24</v>
      </c>
      <c r="L41" s="107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abSelected="1" topLeftCell="A16" workbookViewId="0">
      <selection activeCell="G15" sqref="G15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9" width="20.625" style="27" customWidth="1"/>
    <col min="10" max="11" width="20.625" style="26" customWidth="1"/>
    <col min="13" max="13" width="20.625" style="26" customWidth="1"/>
    <col min="14" max="14" width="12.625" style="29"/>
    <col min="15" max="15" width="9" style="26"/>
    <col min="16" max="16" width="10.375" style="29"/>
    <col min="17" max="16384" width="9" style="26"/>
  </cols>
  <sheetData>
    <row r="1" s="22" customFormat="1" ht="35.1" customHeight="1" spans="1:13">
      <c r="A1" s="30" t="s">
        <v>119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 s="30"/>
    </row>
    <row r="2" s="23" customFormat="1" ht="15" customHeight="1" spans="1:16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/>
      <c r="M2" s="32"/>
      <c r="N2" s="63"/>
      <c r="P2" s="63"/>
    </row>
    <row r="3" ht="15" customHeight="1" spans="1:18">
      <c r="A3" s="34"/>
      <c r="E3" s="35"/>
      <c r="G3" s="36"/>
      <c r="J3" s="35"/>
      <c r="K3" s="36" t="s">
        <v>120</v>
      </c>
      <c r="R3" s="64"/>
    </row>
    <row r="4" s="24" customFormat="1" ht="24.95" customHeight="1" spans="1:16">
      <c r="A4" s="37" t="s">
        <v>121</v>
      </c>
      <c r="B4" s="38" t="s">
        <v>122</v>
      </c>
      <c r="C4" s="39" t="s">
        <v>8</v>
      </c>
      <c r="D4" s="40" t="s">
        <v>63</v>
      </c>
      <c r="E4" s="41" t="s">
        <v>123</v>
      </c>
      <c r="F4" s="41"/>
      <c r="G4" s="38" t="s">
        <v>124</v>
      </c>
      <c r="H4" s="96" t="s">
        <v>125</v>
      </c>
      <c r="I4" s="101"/>
      <c r="J4" s="101"/>
      <c r="K4" s="102"/>
      <c r="L4"/>
      <c r="M4" s="39" t="s">
        <v>8</v>
      </c>
      <c r="N4" s="66"/>
      <c r="P4" s="66"/>
    </row>
    <row r="5" s="24" customFormat="1" ht="24.95" customHeight="1" spans="1:16">
      <c r="A5" s="42"/>
      <c r="B5" s="42"/>
      <c r="C5" s="43"/>
      <c r="D5" s="44"/>
      <c r="E5" s="45" t="s">
        <v>16</v>
      </c>
      <c r="F5" s="46" t="s">
        <v>126</v>
      </c>
      <c r="G5" s="42"/>
      <c r="H5" s="41" t="s">
        <v>8</v>
      </c>
      <c r="I5" s="41" t="s">
        <v>63</v>
      </c>
      <c r="J5" s="41" t="s">
        <v>16</v>
      </c>
      <c r="K5" s="103" t="s">
        <v>126</v>
      </c>
      <c r="L5"/>
      <c r="M5" s="43"/>
      <c r="N5" s="66"/>
      <c r="P5" s="66"/>
    </row>
    <row r="6" ht="24.95" customHeight="1" spans="1:14">
      <c r="A6" s="57" t="s">
        <v>127</v>
      </c>
      <c r="B6" s="48">
        <f>SUM(B7:B33)</f>
        <v>181224</v>
      </c>
      <c r="C6" s="48">
        <f t="shared" ref="C6:I6" si="0">SUM(C7:C33)</f>
        <v>96359</v>
      </c>
      <c r="D6" s="49">
        <f t="shared" si="0"/>
        <v>118477</v>
      </c>
      <c r="E6" s="48">
        <f>C6-D6</f>
        <v>-22118</v>
      </c>
      <c r="F6" s="97">
        <f>ROUND(E6/D6*100,1)</f>
        <v>-18.7</v>
      </c>
      <c r="G6" s="98">
        <f>ROUND(C6/B6*100,1)</f>
        <v>53.2</v>
      </c>
      <c r="H6" s="51">
        <f t="shared" si="0"/>
        <v>53241</v>
      </c>
      <c r="I6" s="51">
        <f t="shared" si="0"/>
        <v>70250</v>
      </c>
      <c r="J6" s="48">
        <f>H6-I6</f>
        <v>-17009</v>
      </c>
      <c r="K6" s="97">
        <f>J6/I6</f>
        <v>-0.242120996441281</v>
      </c>
      <c r="M6" s="48">
        <f>SUM(M7:M33)</f>
        <v>81405</v>
      </c>
      <c r="N6" s="29">
        <f>C6-M6</f>
        <v>14954</v>
      </c>
    </row>
    <row r="7" ht="24.95" customHeight="1" spans="1:14">
      <c r="A7" s="47" t="s">
        <v>128</v>
      </c>
      <c r="B7" s="48">
        <v>4793</v>
      </c>
      <c r="C7" s="48">
        <v>4555</v>
      </c>
      <c r="D7" s="48">
        <v>3445</v>
      </c>
      <c r="E7" s="48">
        <f>C7-D7</f>
        <v>1110</v>
      </c>
      <c r="F7" s="97">
        <f>ROUND(E7/D7*100,1)</f>
        <v>32.2</v>
      </c>
      <c r="G7" s="98">
        <f t="shared" ref="G7:G33" si="1">ROUND(C7/B7*100,1)</f>
        <v>95</v>
      </c>
      <c r="H7" s="51"/>
      <c r="I7" s="51">
        <v>972</v>
      </c>
      <c r="J7" s="48">
        <f t="shared" ref="J7:J34" si="2">H7-I7</f>
        <v>-972</v>
      </c>
      <c r="K7" s="97">
        <f t="shared" ref="K7:K33" si="3">J7/I7</f>
        <v>-1</v>
      </c>
      <c r="M7" s="48">
        <v>4191</v>
      </c>
      <c r="N7" s="29">
        <f t="shared" ref="N7:N35" si="4">C7-M7</f>
        <v>364</v>
      </c>
    </row>
    <row r="8" ht="24.95" customHeight="1" spans="1:14">
      <c r="A8" s="47" t="s">
        <v>129</v>
      </c>
      <c r="B8" s="48">
        <v>3969</v>
      </c>
      <c r="C8" s="48">
        <v>1395</v>
      </c>
      <c r="D8" s="48">
        <v>1531</v>
      </c>
      <c r="E8" s="48">
        <f t="shared" ref="E8:E36" si="5">C8-D8</f>
        <v>-136</v>
      </c>
      <c r="F8" s="97">
        <f>ROUND(E8/D8*100,1)</f>
        <v>-8.9</v>
      </c>
      <c r="G8" s="98">
        <f t="shared" si="1"/>
        <v>35.1</v>
      </c>
      <c r="H8" s="51">
        <v>1044</v>
      </c>
      <c r="I8" s="51">
        <v>843</v>
      </c>
      <c r="J8" s="48">
        <f t="shared" si="2"/>
        <v>201</v>
      </c>
      <c r="K8" s="97">
        <f t="shared" si="3"/>
        <v>0.238434163701068</v>
      </c>
      <c r="M8" s="48">
        <v>1255</v>
      </c>
      <c r="N8" s="29">
        <f t="shared" si="4"/>
        <v>140</v>
      </c>
    </row>
    <row r="9" ht="24.95" customHeight="1" spans="1:14">
      <c r="A9" s="47" t="s">
        <v>130</v>
      </c>
      <c r="B9" s="48">
        <v>3206</v>
      </c>
      <c r="C9" s="48">
        <v>1794</v>
      </c>
      <c r="D9" s="48">
        <v>2503</v>
      </c>
      <c r="E9" s="48">
        <f t="shared" si="5"/>
        <v>-709</v>
      </c>
      <c r="F9" s="97">
        <f>ROUND(E9/D9*100,1)</f>
        <v>-28.3</v>
      </c>
      <c r="G9" s="98">
        <f t="shared" si="1"/>
        <v>56</v>
      </c>
      <c r="H9" s="99"/>
      <c r="I9" s="51"/>
      <c r="J9" s="48">
        <f t="shared" si="2"/>
        <v>0</v>
      </c>
      <c r="K9" s="97"/>
      <c r="M9" s="48">
        <v>1536</v>
      </c>
      <c r="N9" s="29">
        <f t="shared" si="4"/>
        <v>258</v>
      </c>
    </row>
    <row r="10" ht="24.95" customHeight="1" spans="1:14">
      <c r="A10" s="47" t="s">
        <v>131</v>
      </c>
      <c r="B10" s="48">
        <v>2409</v>
      </c>
      <c r="C10" s="48">
        <v>709</v>
      </c>
      <c r="D10" s="48">
        <v>1747</v>
      </c>
      <c r="E10" s="48">
        <f t="shared" si="5"/>
        <v>-1038</v>
      </c>
      <c r="F10" s="97">
        <f t="shared" ref="F10:F36" si="6">ROUND(E10/D10*100,1)</f>
        <v>-59.4</v>
      </c>
      <c r="G10" s="98">
        <f t="shared" si="1"/>
        <v>29.4</v>
      </c>
      <c r="H10" s="99"/>
      <c r="I10" s="51"/>
      <c r="J10" s="48">
        <f t="shared" si="2"/>
        <v>0</v>
      </c>
      <c r="K10" s="97"/>
      <c r="M10" s="48">
        <v>620</v>
      </c>
      <c r="N10" s="29">
        <f t="shared" si="4"/>
        <v>89</v>
      </c>
    </row>
    <row r="11" ht="24.95" customHeight="1" spans="1:14">
      <c r="A11" s="47" t="s">
        <v>132</v>
      </c>
      <c r="B11" s="55">
        <v>2348</v>
      </c>
      <c r="C11" s="48">
        <v>1331</v>
      </c>
      <c r="D11" s="48">
        <v>1503</v>
      </c>
      <c r="E11" s="48">
        <f t="shared" si="5"/>
        <v>-172</v>
      </c>
      <c r="F11" s="97">
        <f t="shared" si="6"/>
        <v>-11.4</v>
      </c>
      <c r="G11" s="98">
        <f t="shared" si="1"/>
        <v>56.7</v>
      </c>
      <c r="H11" s="51">
        <v>395</v>
      </c>
      <c r="I11" s="51">
        <v>346</v>
      </c>
      <c r="J11" s="48">
        <f t="shared" si="2"/>
        <v>49</v>
      </c>
      <c r="K11" s="97">
        <f t="shared" si="3"/>
        <v>0.141618497109827</v>
      </c>
      <c r="M11" s="55">
        <v>1202</v>
      </c>
      <c r="N11" s="29">
        <f t="shared" si="4"/>
        <v>129</v>
      </c>
    </row>
    <row r="12" ht="24.95" customHeight="1" spans="1:16">
      <c r="A12" s="47" t="s">
        <v>133</v>
      </c>
      <c r="B12" s="48">
        <v>5560</v>
      </c>
      <c r="C12" s="48">
        <v>2206</v>
      </c>
      <c r="D12" s="48">
        <v>2950</v>
      </c>
      <c r="E12" s="48">
        <f t="shared" si="5"/>
        <v>-744</v>
      </c>
      <c r="F12" s="97">
        <f t="shared" si="6"/>
        <v>-25.2</v>
      </c>
      <c r="G12" s="98">
        <f t="shared" si="1"/>
        <v>39.7</v>
      </c>
      <c r="H12" s="51">
        <v>1650</v>
      </c>
      <c r="I12" s="51">
        <v>1636</v>
      </c>
      <c r="J12" s="48">
        <f t="shared" si="2"/>
        <v>14</v>
      </c>
      <c r="K12" s="97">
        <f t="shared" si="3"/>
        <v>0.00855745721271394</v>
      </c>
      <c r="M12" s="48">
        <v>1736</v>
      </c>
      <c r="N12" s="29">
        <f t="shared" si="4"/>
        <v>470</v>
      </c>
      <c r="O12" s="26">
        <v>2474</v>
      </c>
      <c r="P12" s="29">
        <f>D12-O12</f>
        <v>476</v>
      </c>
    </row>
    <row r="13" ht="24" customHeight="1" spans="1:16">
      <c r="A13" s="47" t="s">
        <v>134</v>
      </c>
      <c r="B13" s="48">
        <v>5995</v>
      </c>
      <c r="C13" s="48">
        <v>2857</v>
      </c>
      <c r="D13" s="48">
        <v>3627</v>
      </c>
      <c r="E13" s="48">
        <f t="shared" si="5"/>
        <v>-770</v>
      </c>
      <c r="F13" s="97">
        <f t="shared" si="6"/>
        <v>-21.2</v>
      </c>
      <c r="G13" s="98">
        <f t="shared" si="1"/>
        <v>47.7</v>
      </c>
      <c r="H13" s="51">
        <v>2615</v>
      </c>
      <c r="I13" s="51">
        <v>3310</v>
      </c>
      <c r="J13" s="48">
        <f t="shared" si="2"/>
        <v>-695</v>
      </c>
      <c r="K13" s="97">
        <f t="shared" si="3"/>
        <v>-0.209969788519637</v>
      </c>
      <c r="M13" s="48">
        <v>2468</v>
      </c>
      <c r="N13" s="29">
        <f t="shared" si="4"/>
        <v>389</v>
      </c>
      <c r="O13" s="26">
        <v>1924</v>
      </c>
      <c r="P13" s="29">
        <f t="shared" ref="P13:P32" si="7">D13-O13</f>
        <v>1703</v>
      </c>
    </row>
    <row r="14" ht="24.95" customHeight="1" spans="1:16">
      <c r="A14" s="47" t="s">
        <v>135</v>
      </c>
      <c r="B14" s="48">
        <v>5357</v>
      </c>
      <c r="C14" s="48">
        <v>2792</v>
      </c>
      <c r="D14" s="48">
        <v>2999</v>
      </c>
      <c r="E14" s="48">
        <f t="shared" si="5"/>
        <v>-207</v>
      </c>
      <c r="F14" s="97">
        <f t="shared" si="6"/>
        <v>-6.9</v>
      </c>
      <c r="G14" s="98">
        <f t="shared" si="1"/>
        <v>52.1</v>
      </c>
      <c r="H14" s="51">
        <v>2342</v>
      </c>
      <c r="I14" s="51">
        <v>2406</v>
      </c>
      <c r="J14" s="48">
        <f t="shared" si="2"/>
        <v>-64</v>
      </c>
      <c r="K14" s="97">
        <f t="shared" si="3"/>
        <v>-0.0266001662510391</v>
      </c>
      <c r="M14" s="48">
        <v>2474</v>
      </c>
      <c r="N14" s="29">
        <f t="shared" si="4"/>
        <v>318</v>
      </c>
      <c r="O14" s="26">
        <v>1571</v>
      </c>
      <c r="P14" s="29">
        <f t="shared" si="7"/>
        <v>1428</v>
      </c>
    </row>
    <row r="15" ht="24.95" customHeight="1" spans="1:16">
      <c r="A15" s="47" t="s">
        <v>136</v>
      </c>
      <c r="B15" s="48">
        <v>8220</v>
      </c>
      <c r="C15" s="48">
        <v>4399</v>
      </c>
      <c r="D15" s="48">
        <v>6029</v>
      </c>
      <c r="E15" s="48">
        <f t="shared" si="5"/>
        <v>-1630</v>
      </c>
      <c r="F15" s="97">
        <f t="shared" si="6"/>
        <v>-27</v>
      </c>
      <c r="G15" s="98">
        <f t="shared" si="1"/>
        <v>53.5</v>
      </c>
      <c r="H15" s="51">
        <v>1679</v>
      </c>
      <c r="I15" s="51">
        <v>4945</v>
      </c>
      <c r="J15" s="48">
        <f t="shared" si="2"/>
        <v>-3266</v>
      </c>
      <c r="K15" s="97">
        <f t="shared" si="3"/>
        <v>-0.66046511627907</v>
      </c>
      <c r="M15" s="48">
        <v>2708</v>
      </c>
      <c r="N15" s="29">
        <f t="shared" si="4"/>
        <v>1691</v>
      </c>
      <c r="O15" s="26">
        <v>2584</v>
      </c>
      <c r="P15" s="29">
        <f t="shared" si="7"/>
        <v>3445</v>
      </c>
    </row>
    <row r="16" ht="24.95" customHeight="1" spans="1:16">
      <c r="A16" s="47" t="s">
        <v>137</v>
      </c>
      <c r="B16" s="48">
        <v>9141</v>
      </c>
      <c r="C16" s="48">
        <v>3420</v>
      </c>
      <c r="D16" s="48">
        <v>6272</v>
      </c>
      <c r="E16" s="48">
        <f t="shared" si="5"/>
        <v>-2852</v>
      </c>
      <c r="F16" s="97">
        <f t="shared" si="6"/>
        <v>-45.5</v>
      </c>
      <c r="G16" s="98">
        <f t="shared" si="1"/>
        <v>37.4</v>
      </c>
      <c r="H16" s="51">
        <v>3250</v>
      </c>
      <c r="I16" s="51">
        <v>6270</v>
      </c>
      <c r="J16" s="48">
        <f t="shared" si="2"/>
        <v>-3020</v>
      </c>
      <c r="K16" s="97">
        <f t="shared" si="3"/>
        <v>-0.481658692185008</v>
      </c>
      <c r="M16" s="48">
        <v>2842</v>
      </c>
      <c r="N16" s="29">
        <f t="shared" si="4"/>
        <v>578</v>
      </c>
      <c r="O16" s="26">
        <v>6692</v>
      </c>
      <c r="P16" s="29">
        <f t="shared" si="7"/>
        <v>-420</v>
      </c>
    </row>
    <row r="17" ht="24.95" customHeight="1" spans="1:16">
      <c r="A17" s="47" t="s">
        <v>138</v>
      </c>
      <c r="B17" s="48">
        <v>3800</v>
      </c>
      <c r="C17" s="48">
        <v>1132</v>
      </c>
      <c r="D17" s="48">
        <v>2023</v>
      </c>
      <c r="E17" s="48">
        <f t="shared" si="5"/>
        <v>-891</v>
      </c>
      <c r="F17" s="97">
        <f t="shared" si="6"/>
        <v>-44</v>
      </c>
      <c r="G17" s="98">
        <f t="shared" si="1"/>
        <v>29.8</v>
      </c>
      <c r="H17" s="51">
        <v>1100</v>
      </c>
      <c r="I17" s="51">
        <v>1200</v>
      </c>
      <c r="J17" s="48">
        <f t="shared" si="2"/>
        <v>-100</v>
      </c>
      <c r="K17" s="97">
        <f t="shared" si="3"/>
        <v>-0.0833333333333333</v>
      </c>
      <c r="M17" s="48">
        <v>926</v>
      </c>
      <c r="N17" s="29">
        <f t="shared" si="4"/>
        <v>206</v>
      </c>
      <c r="O17" s="26">
        <v>1593</v>
      </c>
      <c r="P17" s="29">
        <f t="shared" si="7"/>
        <v>430</v>
      </c>
    </row>
    <row r="18" ht="24.95" customHeight="1" spans="1:16">
      <c r="A18" s="47" t="s">
        <v>139</v>
      </c>
      <c r="B18" s="48">
        <v>3144</v>
      </c>
      <c r="C18" s="48">
        <v>1466</v>
      </c>
      <c r="D18" s="48">
        <v>1944</v>
      </c>
      <c r="E18" s="48">
        <f t="shared" si="5"/>
        <v>-478</v>
      </c>
      <c r="F18" s="97">
        <f t="shared" si="6"/>
        <v>-24.6</v>
      </c>
      <c r="G18" s="98">
        <f t="shared" si="1"/>
        <v>46.6</v>
      </c>
      <c r="H18" s="51">
        <v>1320</v>
      </c>
      <c r="I18" s="51">
        <v>1903</v>
      </c>
      <c r="J18" s="48">
        <f t="shared" si="2"/>
        <v>-583</v>
      </c>
      <c r="K18" s="97">
        <f t="shared" si="3"/>
        <v>-0.30635838150289</v>
      </c>
      <c r="M18" s="48">
        <v>1339</v>
      </c>
      <c r="N18" s="29">
        <f t="shared" si="4"/>
        <v>127</v>
      </c>
      <c r="O18" s="26">
        <v>1317</v>
      </c>
      <c r="P18" s="29">
        <f t="shared" si="7"/>
        <v>627</v>
      </c>
    </row>
    <row r="19" ht="24.95" customHeight="1" spans="1:16">
      <c r="A19" s="47" t="s">
        <v>140</v>
      </c>
      <c r="B19" s="48">
        <v>3013</v>
      </c>
      <c r="C19" s="48">
        <v>702</v>
      </c>
      <c r="D19" s="48">
        <v>1724</v>
      </c>
      <c r="E19" s="48">
        <f t="shared" si="5"/>
        <v>-1022</v>
      </c>
      <c r="F19" s="97">
        <f t="shared" si="6"/>
        <v>-59.3</v>
      </c>
      <c r="G19" s="98">
        <f t="shared" si="1"/>
        <v>23.3</v>
      </c>
      <c r="H19" s="51">
        <v>600</v>
      </c>
      <c r="I19" s="51">
        <v>1052</v>
      </c>
      <c r="J19" s="48">
        <f t="shared" si="2"/>
        <v>-452</v>
      </c>
      <c r="K19" s="97">
        <f t="shared" si="3"/>
        <v>-0.429657794676806</v>
      </c>
      <c r="M19" s="55">
        <v>610</v>
      </c>
      <c r="N19" s="29">
        <f t="shared" si="4"/>
        <v>92</v>
      </c>
      <c r="O19" s="26">
        <v>2190</v>
      </c>
      <c r="P19" s="29">
        <f t="shared" si="7"/>
        <v>-466</v>
      </c>
    </row>
    <row r="20" ht="24.95" customHeight="1" spans="1:16">
      <c r="A20" s="47" t="s">
        <v>141</v>
      </c>
      <c r="B20" s="48">
        <v>3404</v>
      </c>
      <c r="C20" s="48">
        <v>2793</v>
      </c>
      <c r="D20" s="48">
        <v>1838</v>
      </c>
      <c r="E20" s="48">
        <f t="shared" si="5"/>
        <v>955</v>
      </c>
      <c r="F20" s="97">
        <f t="shared" si="6"/>
        <v>52</v>
      </c>
      <c r="G20" s="98">
        <f t="shared" si="1"/>
        <v>82.1</v>
      </c>
      <c r="H20" s="51">
        <v>2640</v>
      </c>
      <c r="I20" s="51">
        <v>1828</v>
      </c>
      <c r="J20" s="48">
        <f t="shared" si="2"/>
        <v>812</v>
      </c>
      <c r="K20" s="97">
        <f t="shared" si="3"/>
        <v>0.444201312910284</v>
      </c>
      <c r="M20" s="48">
        <v>2477</v>
      </c>
      <c r="N20" s="29">
        <f t="shared" si="4"/>
        <v>316</v>
      </c>
      <c r="O20" s="26">
        <v>530</v>
      </c>
      <c r="P20" s="29">
        <f t="shared" si="7"/>
        <v>1308</v>
      </c>
    </row>
    <row r="21" ht="24.95" customHeight="1" spans="1:16">
      <c r="A21" s="91" t="s">
        <v>142</v>
      </c>
      <c r="B21" s="48">
        <v>3925</v>
      </c>
      <c r="C21" s="48">
        <v>2154</v>
      </c>
      <c r="D21" s="48">
        <v>3340</v>
      </c>
      <c r="E21" s="48">
        <f t="shared" si="5"/>
        <v>-1186</v>
      </c>
      <c r="F21" s="97">
        <f t="shared" si="6"/>
        <v>-35.5</v>
      </c>
      <c r="G21" s="98">
        <f t="shared" si="1"/>
        <v>54.9</v>
      </c>
      <c r="H21" s="51">
        <v>2144</v>
      </c>
      <c r="I21" s="51">
        <v>3266</v>
      </c>
      <c r="J21" s="48">
        <f t="shared" si="2"/>
        <v>-1122</v>
      </c>
      <c r="K21" s="97">
        <f t="shared" si="3"/>
        <v>-0.343539497856705</v>
      </c>
      <c r="M21" s="48">
        <v>1930</v>
      </c>
      <c r="N21" s="29">
        <f t="shared" si="4"/>
        <v>224</v>
      </c>
      <c r="O21" s="26">
        <v>1197</v>
      </c>
      <c r="P21" s="29">
        <f t="shared" si="7"/>
        <v>2143</v>
      </c>
    </row>
    <row r="22" ht="24.95" customHeight="1" spans="1:16">
      <c r="A22" s="47" t="s">
        <v>143</v>
      </c>
      <c r="B22" s="48">
        <v>5852</v>
      </c>
      <c r="C22" s="48">
        <v>2442</v>
      </c>
      <c r="D22" s="48">
        <v>3175</v>
      </c>
      <c r="E22" s="48">
        <f t="shared" si="5"/>
        <v>-733</v>
      </c>
      <c r="F22" s="97">
        <f t="shared" si="6"/>
        <v>-23.1</v>
      </c>
      <c r="G22" s="98">
        <f t="shared" si="1"/>
        <v>41.7</v>
      </c>
      <c r="H22" s="51">
        <v>2150</v>
      </c>
      <c r="I22" s="51">
        <v>3174</v>
      </c>
      <c r="J22" s="48">
        <f t="shared" si="2"/>
        <v>-1024</v>
      </c>
      <c r="K22" s="97">
        <f t="shared" si="3"/>
        <v>-0.322621298046629</v>
      </c>
      <c r="M22" s="48">
        <v>2060</v>
      </c>
      <c r="N22" s="29">
        <f t="shared" si="4"/>
        <v>382</v>
      </c>
      <c r="O22" s="26">
        <v>2713</v>
      </c>
      <c r="P22" s="29">
        <f t="shared" si="7"/>
        <v>462</v>
      </c>
    </row>
    <row r="23" ht="24.95" customHeight="1" spans="1:16">
      <c r="A23" s="47" t="s">
        <v>144</v>
      </c>
      <c r="B23" s="48">
        <v>6049</v>
      </c>
      <c r="C23" s="48">
        <v>3030</v>
      </c>
      <c r="D23" s="48">
        <v>4088</v>
      </c>
      <c r="E23" s="48">
        <f t="shared" si="5"/>
        <v>-1058</v>
      </c>
      <c r="F23" s="97">
        <f t="shared" si="6"/>
        <v>-25.9</v>
      </c>
      <c r="G23" s="98">
        <f t="shared" si="1"/>
        <v>50.1</v>
      </c>
      <c r="H23" s="51">
        <v>2853</v>
      </c>
      <c r="I23" s="51">
        <v>3680</v>
      </c>
      <c r="J23" s="48">
        <f t="shared" si="2"/>
        <v>-827</v>
      </c>
      <c r="K23" s="97">
        <f t="shared" si="3"/>
        <v>-0.224728260869565</v>
      </c>
      <c r="M23" s="48">
        <v>2330</v>
      </c>
      <c r="N23" s="29">
        <f t="shared" si="4"/>
        <v>700</v>
      </c>
      <c r="O23" s="26">
        <v>1500</v>
      </c>
      <c r="P23" s="29">
        <f t="shared" si="7"/>
        <v>2588</v>
      </c>
    </row>
    <row r="24" ht="24.95" customHeight="1" spans="1:16">
      <c r="A24" s="47" t="s">
        <v>145</v>
      </c>
      <c r="B24" s="48">
        <v>4460</v>
      </c>
      <c r="C24" s="48">
        <v>2195</v>
      </c>
      <c r="D24" s="48">
        <v>2700</v>
      </c>
      <c r="E24" s="48">
        <f t="shared" si="5"/>
        <v>-505</v>
      </c>
      <c r="F24" s="97">
        <f t="shared" si="6"/>
        <v>-18.7</v>
      </c>
      <c r="G24" s="98">
        <f t="shared" si="1"/>
        <v>49.2</v>
      </c>
      <c r="H24" s="51">
        <v>1188</v>
      </c>
      <c r="I24" s="51">
        <v>2220</v>
      </c>
      <c r="J24" s="48">
        <f t="shared" si="2"/>
        <v>-1032</v>
      </c>
      <c r="K24" s="97">
        <f t="shared" si="3"/>
        <v>-0.464864864864865</v>
      </c>
      <c r="M24" s="48">
        <v>1909</v>
      </c>
      <c r="N24" s="29">
        <f t="shared" si="4"/>
        <v>286</v>
      </c>
      <c r="O24" s="26">
        <v>2921</v>
      </c>
      <c r="P24" s="29">
        <f t="shared" si="7"/>
        <v>-221</v>
      </c>
    </row>
    <row r="25" ht="24.95" customHeight="1" spans="1:16">
      <c r="A25" s="47" t="s">
        <v>146</v>
      </c>
      <c r="B25" s="48">
        <v>4141</v>
      </c>
      <c r="C25" s="48">
        <v>2887</v>
      </c>
      <c r="D25" s="48">
        <v>2126</v>
      </c>
      <c r="E25" s="48">
        <f t="shared" si="5"/>
        <v>761</v>
      </c>
      <c r="F25" s="97">
        <f t="shared" si="6"/>
        <v>35.8</v>
      </c>
      <c r="G25" s="98">
        <f t="shared" si="1"/>
        <v>69.7</v>
      </c>
      <c r="H25" s="51">
        <v>2820</v>
      </c>
      <c r="I25" s="51">
        <v>2110</v>
      </c>
      <c r="J25" s="48">
        <f t="shared" si="2"/>
        <v>710</v>
      </c>
      <c r="K25" s="97">
        <f t="shared" si="3"/>
        <v>0.336492890995261</v>
      </c>
      <c r="M25" s="48">
        <v>2509</v>
      </c>
      <c r="N25" s="29">
        <f t="shared" si="4"/>
        <v>378</v>
      </c>
      <c r="O25" s="26">
        <v>780</v>
      </c>
      <c r="P25" s="29">
        <f t="shared" si="7"/>
        <v>1346</v>
      </c>
    </row>
    <row r="26" ht="24" customHeight="1" spans="1:16">
      <c r="A26" s="47" t="s">
        <v>147</v>
      </c>
      <c r="B26" s="48">
        <v>6133</v>
      </c>
      <c r="C26" s="48">
        <v>2009</v>
      </c>
      <c r="D26" s="48">
        <v>3147</v>
      </c>
      <c r="E26" s="48">
        <f t="shared" si="5"/>
        <v>-1138</v>
      </c>
      <c r="F26" s="97">
        <f t="shared" si="6"/>
        <v>-36.2</v>
      </c>
      <c r="G26" s="98">
        <f t="shared" si="1"/>
        <v>32.8</v>
      </c>
      <c r="H26" s="51">
        <v>2000</v>
      </c>
      <c r="I26" s="51">
        <v>3134</v>
      </c>
      <c r="J26" s="48">
        <f t="shared" si="2"/>
        <v>-1134</v>
      </c>
      <c r="K26" s="97">
        <f t="shared" si="3"/>
        <v>-0.361837906828334</v>
      </c>
      <c r="M26" s="48">
        <v>1781</v>
      </c>
      <c r="N26" s="29">
        <f t="shared" si="4"/>
        <v>228</v>
      </c>
      <c r="O26" s="26">
        <v>3147</v>
      </c>
      <c r="P26" s="29">
        <f t="shared" si="7"/>
        <v>0</v>
      </c>
    </row>
    <row r="27" ht="24.95" customHeight="1" spans="1:16">
      <c r="A27" s="53" t="s">
        <v>148</v>
      </c>
      <c r="B27" s="48">
        <v>8803</v>
      </c>
      <c r="C27" s="48">
        <v>2741</v>
      </c>
      <c r="D27" s="48">
        <v>5280</v>
      </c>
      <c r="E27" s="48">
        <f t="shared" si="5"/>
        <v>-2539</v>
      </c>
      <c r="F27" s="97">
        <f t="shared" si="6"/>
        <v>-48.1</v>
      </c>
      <c r="G27" s="98">
        <f t="shared" si="1"/>
        <v>31.1</v>
      </c>
      <c r="H27" s="51">
        <v>2740</v>
      </c>
      <c r="I27" s="51">
        <v>755</v>
      </c>
      <c r="J27" s="48">
        <f t="shared" si="2"/>
        <v>1985</v>
      </c>
      <c r="K27" s="97">
        <f t="shared" si="3"/>
        <v>2.62913907284768</v>
      </c>
      <c r="M27" s="55">
        <v>2473</v>
      </c>
      <c r="N27" s="29">
        <f t="shared" si="4"/>
        <v>268</v>
      </c>
      <c r="O27" s="26">
        <v>3905</v>
      </c>
      <c r="P27" s="29">
        <f t="shared" si="7"/>
        <v>1375</v>
      </c>
    </row>
    <row r="28" ht="24.95" customHeight="1" spans="1:16">
      <c r="A28" s="47" t="s">
        <v>149</v>
      </c>
      <c r="B28" s="48">
        <v>11660</v>
      </c>
      <c r="C28" s="48">
        <v>5506</v>
      </c>
      <c r="D28" s="48">
        <v>9524</v>
      </c>
      <c r="E28" s="48">
        <f t="shared" si="5"/>
        <v>-4018</v>
      </c>
      <c r="F28" s="97">
        <f t="shared" si="6"/>
        <v>-42.2</v>
      </c>
      <c r="G28" s="98">
        <f t="shared" si="1"/>
        <v>47.2</v>
      </c>
      <c r="H28" s="51">
        <v>5485</v>
      </c>
      <c r="I28" s="51">
        <v>7122</v>
      </c>
      <c r="J28" s="48">
        <f t="shared" si="2"/>
        <v>-1637</v>
      </c>
      <c r="K28" s="97">
        <f t="shared" si="3"/>
        <v>-0.229851165402977</v>
      </c>
      <c r="M28" s="48">
        <v>4734</v>
      </c>
      <c r="N28" s="29">
        <f t="shared" si="4"/>
        <v>772</v>
      </c>
      <c r="O28" s="26">
        <v>2263</v>
      </c>
      <c r="P28" s="29">
        <f t="shared" si="7"/>
        <v>7261</v>
      </c>
    </row>
    <row r="29" ht="24.95" customHeight="1" spans="1:16">
      <c r="A29" s="47" t="s">
        <v>150</v>
      </c>
      <c r="B29" s="48">
        <v>3219</v>
      </c>
      <c r="C29" s="48">
        <v>2702</v>
      </c>
      <c r="D29" s="48">
        <v>1312</v>
      </c>
      <c r="E29" s="48">
        <f t="shared" si="5"/>
        <v>1390</v>
      </c>
      <c r="F29" s="97">
        <f t="shared" si="6"/>
        <v>105.9</v>
      </c>
      <c r="G29" s="98">
        <f t="shared" si="1"/>
        <v>83.9</v>
      </c>
      <c r="H29" s="51">
        <v>1169</v>
      </c>
      <c r="I29" s="51">
        <v>661</v>
      </c>
      <c r="J29" s="48">
        <f t="shared" si="2"/>
        <v>508</v>
      </c>
      <c r="K29" s="97">
        <f t="shared" si="3"/>
        <v>0.768532526475038</v>
      </c>
      <c r="M29" s="48">
        <v>1987</v>
      </c>
      <c r="N29" s="29">
        <f t="shared" si="4"/>
        <v>715</v>
      </c>
      <c r="O29" s="26">
        <v>979</v>
      </c>
      <c r="P29" s="29">
        <f t="shared" si="7"/>
        <v>333</v>
      </c>
    </row>
    <row r="30" ht="24.95" customHeight="1" spans="1:16">
      <c r="A30" s="47" t="s">
        <v>151</v>
      </c>
      <c r="B30" s="48">
        <v>5098</v>
      </c>
      <c r="C30" s="48">
        <v>4208</v>
      </c>
      <c r="D30" s="48">
        <v>3329</v>
      </c>
      <c r="E30" s="48">
        <f t="shared" si="5"/>
        <v>879</v>
      </c>
      <c r="F30" s="97">
        <f t="shared" si="6"/>
        <v>26.4</v>
      </c>
      <c r="G30" s="98">
        <f t="shared" si="1"/>
        <v>82.5</v>
      </c>
      <c r="H30" s="51">
        <v>4050</v>
      </c>
      <c r="I30" s="51">
        <v>3267</v>
      </c>
      <c r="J30" s="48">
        <f t="shared" si="2"/>
        <v>783</v>
      </c>
      <c r="K30" s="97">
        <f t="shared" si="3"/>
        <v>0.239669421487603</v>
      </c>
      <c r="M30" s="48">
        <v>3689</v>
      </c>
      <c r="N30" s="29">
        <f t="shared" si="4"/>
        <v>519</v>
      </c>
      <c r="O30" s="26">
        <v>2509</v>
      </c>
      <c r="P30" s="29">
        <f t="shared" si="7"/>
        <v>820</v>
      </c>
    </row>
    <row r="31" ht="24.95" customHeight="1" spans="1:16">
      <c r="A31" s="47" t="s">
        <v>152</v>
      </c>
      <c r="B31" s="48">
        <v>5725</v>
      </c>
      <c r="C31" s="48">
        <v>2296</v>
      </c>
      <c r="D31" s="48">
        <v>4665</v>
      </c>
      <c r="E31" s="48">
        <f t="shared" si="5"/>
        <v>-2369</v>
      </c>
      <c r="F31" s="97">
        <f t="shared" si="6"/>
        <v>-50.8</v>
      </c>
      <c r="G31" s="98">
        <f t="shared" si="1"/>
        <v>40.1</v>
      </c>
      <c r="H31" s="51">
        <v>2287</v>
      </c>
      <c r="I31" s="51">
        <v>4662</v>
      </c>
      <c r="J31" s="48">
        <f t="shared" si="2"/>
        <v>-2375</v>
      </c>
      <c r="K31" s="97">
        <f t="shared" si="3"/>
        <v>-0.509438009438009</v>
      </c>
      <c r="M31" s="48">
        <v>1987</v>
      </c>
      <c r="N31" s="29">
        <f t="shared" si="4"/>
        <v>309</v>
      </c>
      <c r="O31" s="26">
        <v>2443</v>
      </c>
      <c r="P31" s="29">
        <f t="shared" si="7"/>
        <v>2222</v>
      </c>
    </row>
    <row r="32" ht="24.95" customHeight="1" spans="1:16">
      <c r="A32" s="47" t="s">
        <v>153</v>
      </c>
      <c r="B32" s="48">
        <v>13800</v>
      </c>
      <c r="C32" s="48">
        <v>5741</v>
      </c>
      <c r="D32" s="48">
        <v>9588</v>
      </c>
      <c r="E32" s="48">
        <f t="shared" si="5"/>
        <v>-3847</v>
      </c>
      <c r="F32" s="97">
        <f t="shared" si="6"/>
        <v>-40.1</v>
      </c>
      <c r="G32" s="98">
        <f t="shared" si="1"/>
        <v>41.6</v>
      </c>
      <c r="H32" s="51">
        <v>5720</v>
      </c>
      <c r="I32" s="51">
        <v>9488</v>
      </c>
      <c r="J32" s="48">
        <f t="shared" si="2"/>
        <v>-3768</v>
      </c>
      <c r="K32" s="97">
        <f t="shared" si="3"/>
        <v>-0.397133220910624</v>
      </c>
      <c r="M32" s="48">
        <v>5019</v>
      </c>
      <c r="N32" s="29">
        <f t="shared" si="4"/>
        <v>722</v>
      </c>
      <c r="O32" s="26">
        <v>3821</v>
      </c>
      <c r="P32" s="29">
        <f t="shared" si="7"/>
        <v>5767</v>
      </c>
    </row>
    <row r="33" s="25" customFormat="1" ht="24.95" customHeight="1" spans="1:16">
      <c r="A33" s="54" t="s">
        <v>154</v>
      </c>
      <c r="B33" s="55">
        <v>38000</v>
      </c>
      <c r="C33" s="48">
        <v>26897</v>
      </c>
      <c r="D33" s="49">
        <v>26068</v>
      </c>
      <c r="E33" s="48">
        <f t="shared" si="5"/>
        <v>829</v>
      </c>
      <c r="F33" s="97">
        <f t="shared" si="6"/>
        <v>3.2</v>
      </c>
      <c r="G33" s="98">
        <f t="shared" si="1"/>
        <v>70.8</v>
      </c>
      <c r="H33" s="51"/>
      <c r="I33" s="51"/>
      <c r="J33" s="48">
        <f t="shared" si="2"/>
        <v>0</v>
      </c>
      <c r="K33" s="97"/>
      <c r="L33" s="104"/>
      <c r="M33" s="48">
        <v>22613</v>
      </c>
      <c r="N33" s="29">
        <f t="shared" si="4"/>
        <v>4284</v>
      </c>
      <c r="P33" s="105"/>
    </row>
    <row r="34" ht="14.25" spans="3:14">
      <c r="C34" s="100">
        <v>4915</v>
      </c>
      <c r="D34" s="28">
        <v>1985</v>
      </c>
      <c r="E34" s="48">
        <f t="shared" si="5"/>
        <v>2930</v>
      </c>
      <c r="F34" s="97">
        <f t="shared" si="6"/>
        <v>147.6</v>
      </c>
      <c r="G34" s="50" t="e">
        <f>C34/B34</f>
        <v>#DIV/0!</v>
      </c>
      <c r="H34" s="56"/>
      <c r="I34" s="56"/>
      <c r="J34" s="48">
        <f t="shared" si="2"/>
        <v>0</v>
      </c>
      <c r="K34" s="97" t="e">
        <f>ROUND(J34/I34*100,1)</f>
        <v>#DIV/0!</v>
      </c>
      <c r="M34" s="100">
        <v>18208</v>
      </c>
      <c r="N34" s="29">
        <f t="shared" si="4"/>
        <v>-13293</v>
      </c>
    </row>
    <row r="35" ht="14.25" spans="3:14">
      <c r="C35" s="28">
        <v>21982</v>
      </c>
      <c r="D35" s="28">
        <v>24083</v>
      </c>
      <c r="E35" s="48"/>
      <c r="F35" s="97"/>
      <c r="G35" s="50"/>
      <c r="H35" s="56"/>
      <c r="I35" s="56"/>
      <c r="J35" s="48"/>
      <c r="K35" s="97"/>
      <c r="M35" s="28">
        <v>4405</v>
      </c>
      <c r="N35" s="29">
        <f t="shared" si="4"/>
        <v>17577</v>
      </c>
    </row>
    <row r="38" spans="17:18">
      <c r="Q38" s="26" t="s">
        <v>155</v>
      </c>
      <c r="R38" s="26" t="s">
        <v>155</v>
      </c>
    </row>
    <row r="39" spans="17:18">
      <c r="Q39" s="26" t="s">
        <v>156</v>
      </c>
      <c r="R39" s="26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zoomScale="84" zoomScaleNormal="84" workbookViewId="0">
      <selection activeCell="G15" sqref="G15"/>
    </sheetView>
  </sheetViews>
  <sheetFormatPr defaultColWidth="9" defaultRowHeight="13.5"/>
  <cols>
    <col min="1" max="1" width="40.625" style="25" customWidth="1"/>
    <col min="2" max="5" width="40.625" style="77" customWidth="1"/>
    <col min="6" max="16384" width="9" style="25"/>
  </cols>
  <sheetData>
    <row r="1" s="22" customFormat="1" ht="35.1" customHeight="1" spans="1:5">
      <c r="A1" s="30" t="s">
        <v>157</v>
      </c>
      <c r="B1" s="30"/>
      <c r="C1" s="30"/>
      <c r="D1" s="30"/>
      <c r="E1" s="30"/>
    </row>
    <row r="2" s="74" customFormat="1" ht="15" customHeight="1" spans="1:5">
      <c r="A2" s="33"/>
      <c r="B2" s="33"/>
      <c r="C2" s="33"/>
      <c r="D2" s="33"/>
      <c r="E2" s="33"/>
    </row>
    <row r="3" ht="15" customHeight="1" spans="1:5">
      <c r="A3" s="78"/>
      <c r="D3" s="79"/>
      <c r="E3" s="80" t="s">
        <v>120</v>
      </c>
    </row>
    <row r="4" s="75" customFormat="1" ht="24.95" customHeight="1" spans="1:5">
      <c r="A4" s="81" t="s">
        <v>158</v>
      </c>
      <c r="B4" s="82" t="s">
        <v>159</v>
      </c>
      <c r="C4" s="81" t="s">
        <v>160</v>
      </c>
      <c r="D4" s="83" t="s">
        <v>123</v>
      </c>
      <c r="E4" s="83"/>
    </row>
    <row r="5" s="75" customFormat="1" ht="24.95" customHeight="1" spans="1:5">
      <c r="A5" s="44"/>
      <c r="B5" s="84"/>
      <c r="C5" s="44"/>
      <c r="D5" s="40" t="s">
        <v>16</v>
      </c>
      <c r="E5" s="85" t="s">
        <v>161</v>
      </c>
    </row>
    <row r="6" ht="24.95" customHeight="1" spans="1:6">
      <c r="A6" s="86" t="s">
        <v>18</v>
      </c>
      <c r="B6" s="87">
        <f>SUM(B7:B8)</f>
        <v>44764</v>
      </c>
      <c r="C6" s="87">
        <f>SUM(C7:C8)</f>
        <v>23783</v>
      </c>
      <c r="D6" s="87">
        <f>SUM(D7:D8)</f>
        <v>20981</v>
      </c>
      <c r="E6" s="88">
        <f>ROUND(D6/C6*100,1)</f>
        <v>88.2</v>
      </c>
      <c r="F6" s="72"/>
    </row>
    <row r="7" ht="24.95" customHeight="1" spans="1:6">
      <c r="A7" s="89" t="s">
        <v>15</v>
      </c>
      <c r="B7" s="87">
        <v>29810</v>
      </c>
      <c r="C7" s="90">
        <v>7149</v>
      </c>
      <c r="D7" s="87">
        <f>B7-C7</f>
        <v>22661</v>
      </c>
      <c r="E7" s="88">
        <f t="shared" ref="E7:E35" si="0">ROUND(D7/C7*100,1)</f>
        <v>317</v>
      </c>
      <c r="F7" s="72"/>
    </row>
    <row r="8" ht="24.95" customHeight="1" spans="1:6">
      <c r="A8" s="89" t="s">
        <v>162</v>
      </c>
      <c r="B8" s="87">
        <f>SUM(B9:B35)</f>
        <v>14954</v>
      </c>
      <c r="C8" s="87">
        <f>SUM(C9:C35)</f>
        <v>16634</v>
      </c>
      <c r="D8" s="87">
        <f t="shared" ref="D8:D35" si="1">B8-C8</f>
        <v>-1680</v>
      </c>
      <c r="E8" s="88">
        <f t="shared" si="0"/>
        <v>-10.1</v>
      </c>
      <c r="F8" s="72"/>
    </row>
    <row r="9" ht="24.95" customHeight="1" spans="1:6">
      <c r="A9" s="91" t="s">
        <v>128</v>
      </c>
      <c r="B9" s="92">
        <v>364</v>
      </c>
      <c r="C9" s="92">
        <v>519</v>
      </c>
      <c r="D9" s="87">
        <f t="shared" si="1"/>
        <v>-155</v>
      </c>
      <c r="E9" s="88">
        <f t="shared" si="0"/>
        <v>-29.9</v>
      </c>
      <c r="F9" s="72"/>
    </row>
    <row r="10" ht="24.95" customHeight="1" spans="1:6">
      <c r="A10" s="91" t="s">
        <v>129</v>
      </c>
      <c r="B10" s="92">
        <v>140</v>
      </c>
      <c r="C10" s="92">
        <v>283</v>
      </c>
      <c r="D10" s="87">
        <f t="shared" si="1"/>
        <v>-143</v>
      </c>
      <c r="E10" s="88">
        <f t="shared" si="0"/>
        <v>-50.5</v>
      </c>
      <c r="F10" s="72"/>
    </row>
    <row r="11" customFormat="1" ht="24.95" customHeight="1" spans="1:6">
      <c r="A11" s="91" t="s">
        <v>130</v>
      </c>
      <c r="B11" s="92">
        <v>258</v>
      </c>
      <c r="C11" s="92">
        <v>394</v>
      </c>
      <c r="D11" s="87">
        <f t="shared" si="1"/>
        <v>-136</v>
      </c>
      <c r="E11" s="88">
        <f t="shared" si="0"/>
        <v>-34.5</v>
      </c>
      <c r="F11" s="72"/>
    </row>
    <row r="12" customFormat="1" ht="24.95" customHeight="1" spans="1:6">
      <c r="A12" s="91" t="s">
        <v>131</v>
      </c>
      <c r="B12" s="92">
        <v>89</v>
      </c>
      <c r="C12" s="92">
        <v>201</v>
      </c>
      <c r="D12" s="87">
        <f t="shared" si="1"/>
        <v>-112</v>
      </c>
      <c r="E12" s="88">
        <f t="shared" si="0"/>
        <v>-55.7</v>
      </c>
      <c r="F12" s="72"/>
    </row>
    <row r="13" customFormat="1" ht="24.95" customHeight="1" spans="1:6">
      <c r="A13" s="91" t="s">
        <v>132</v>
      </c>
      <c r="B13" s="92">
        <v>129</v>
      </c>
      <c r="C13" s="92">
        <v>840</v>
      </c>
      <c r="D13" s="87">
        <f t="shared" si="1"/>
        <v>-711</v>
      </c>
      <c r="E13" s="88">
        <f t="shared" si="0"/>
        <v>-84.6</v>
      </c>
      <c r="F13" s="72"/>
    </row>
    <row r="14" customFormat="1" ht="24.95" customHeight="1" spans="1:6">
      <c r="A14" s="91" t="s">
        <v>133</v>
      </c>
      <c r="B14" s="92">
        <v>470</v>
      </c>
      <c r="C14" s="92">
        <v>412</v>
      </c>
      <c r="D14" s="87">
        <f t="shared" si="1"/>
        <v>58</v>
      </c>
      <c r="E14" s="88">
        <f t="shared" si="0"/>
        <v>14.1</v>
      </c>
      <c r="F14" s="72"/>
    </row>
    <row r="15" ht="24.95" customHeight="1" spans="1:6">
      <c r="A15" s="91" t="s">
        <v>134</v>
      </c>
      <c r="B15" s="92">
        <v>389</v>
      </c>
      <c r="C15" s="92">
        <v>331</v>
      </c>
      <c r="D15" s="87">
        <f t="shared" si="1"/>
        <v>58</v>
      </c>
      <c r="E15" s="88">
        <f t="shared" si="0"/>
        <v>17.5</v>
      </c>
      <c r="F15" s="72"/>
    </row>
    <row r="16" ht="24.95" customHeight="1" spans="1:6">
      <c r="A16" s="91" t="s">
        <v>135</v>
      </c>
      <c r="B16" s="92">
        <v>318</v>
      </c>
      <c r="C16" s="92">
        <v>435</v>
      </c>
      <c r="D16" s="87">
        <f t="shared" si="1"/>
        <v>-117</v>
      </c>
      <c r="E16" s="88">
        <f t="shared" si="0"/>
        <v>-26.9</v>
      </c>
      <c r="F16" s="72"/>
    </row>
    <row r="17" ht="24.95" customHeight="1" spans="1:6">
      <c r="A17" s="91" t="s">
        <v>136</v>
      </c>
      <c r="B17" s="92">
        <v>1691</v>
      </c>
      <c r="C17" s="92">
        <v>1073</v>
      </c>
      <c r="D17" s="87">
        <f t="shared" si="1"/>
        <v>618</v>
      </c>
      <c r="E17" s="88">
        <f t="shared" si="0"/>
        <v>57.6</v>
      </c>
      <c r="F17" s="72"/>
    </row>
    <row r="18" ht="24.95" customHeight="1" spans="1:6">
      <c r="A18" s="91" t="s">
        <v>137</v>
      </c>
      <c r="B18" s="92">
        <v>578</v>
      </c>
      <c r="C18" s="92">
        <v>751</v>
      </c>
      <c r="D18" s="87">
        <f t="shared" si="1"/>
        <v>-173</v>
      </c>
      <c r="E18" s="88">
        <f t="shared" si="0"/>
        <v>-23</v>
      </c>
      <c r="F18" s="72"/>
    </row>
    <row r="19" ht="24.95" customHeight="1" spans="1:6">
      <c r="A19" s="91" t="s">
        <v>138</v>
      </c>
      <c r="B19" s="92">
        <v>206</v>
      </c>
      <c r="C19" s="92">
        <v>239</v>
      </c>
      <c r="D19" s="87">
        <f t="shared" si="1"/>
        <v>-33</v>
      </c>
      <c r="E19" s="88">
        <f t="shared" si="0"/>
        <v>-13.8</v>
      </c>
      <c r="F19" s="72"/>
    </row>
    <row r="20" ht="24.95" customHeight="1" spans="1:6">
      <c r="A20" s="91" t="s">
        <v>139</v>
      </c>
      <c r="B20" s="92">
        <v>127</v>
      </c>
      <c r="C20" s="92">
        <v>233</v>
      </c>
      <c r="D20" s="87">
        <f t="shared" si="1"/>
        <v>-106</v>
      </c>
      <c r="E20" s="88">
        <f t="shared" si="0"/>
        <v>-45.5</v>
      </c>
      <c r="F20" s="72"/>
    </row>
    <row r="21" ht="24.95" customHeight="1" spans="1:6">
      <c r="A21" s="91" t="s">
        <v>142</v>
      </c>
      <c r="B21" s="92">
        <v>92</v>
      </c>
      <c r="C21" s="92">
        <v>202</v>
      </c>
      <c r="D21" s="87">
        <f t="shared" si="1"/>
        <v>-110</v>
      </c>
      <c r="E21" s="88">
        <f t="shared" si="0"/>
        <v>-54.5</v>
      </c>
      <c r="F21" s="72"/>
    </row>
    <row r="22" ht="24.95" customHeight="1" spans="1:6">
      <c r="A22" s="91" t="s">
        <v>141</v>
      </c>
      <c r="B22" s="92">
        <v>316</v>
      </c>
      <c r="C22" s="92">
        <v>250</v>
      </c>
      <c r="D22" s="87">
        <f t="shared" si="1"/>
        <v>66</v>
      </c>
      <c r="E22" s="88">
        <f t="shared" si="0"/>
        <v>26.4</v>
      </c>
      <c r="F22" s="72"/>
    </row>
    <row r="23" ht="24.95" customHeight="1" spans="1:6">
      <c r="A23" s="91" t="s">
        <v>142</v>
      </c>
      <c r="B23" s="92">
        <v>224</v>
      </c>
      <c r="C23" s="92">
        <v>358</v>
      </c>
      <c r="D23" s="87">
        <f t="shared" si="1"/>
        <v>-134</v>
      </c>
      <c r="E23" s="88">
        <f t="shared" si="0"/>
        <v>-37.4</v>
      </c>
      <c r="F23" s="72"/>
    </row>
    <row r="24" ht="24.95" customHeight="1" spans="1:6">
      <c r="A24" s="91" t="s">
        <v>143</v>
      </c>
      <c r="B24" s="92">
        <v>382</v>
      </c>
      <c r="C24" s="92">
        <v>290</v>
      </c>
      <c r="D24" s="87">
        <f t="shared" si="1"/>
        <v>92</v>
      </c>
      <c r="E24" s="88">
        <f t="shared" si="0"/>
        <v>31.7</v>
      </c>
      <c r="F24" s="72"/>
    </row>
    <row r="25" ht="24.95" customHeight="1" spans="1:6">
      <c r="A25" s="91" t="s">
        <v>144</v>
      </c>
      <c r="B25" s="92">
        <v>700</v>
      </c>
      <c r="C25" s="92">
        <v>715</v>
      </c>
      <c r="D25" s="87">
        <f t="shared" si="1"/>
        <v>-15</v>
      </c>
      <c r="E25" s="88">
        <f t="shared" si="0"/>
        <v>-2.1</v>
      </c>
      <c r="F25" s="72"/>
    </row>
    <row r="26" ht="24.95" customHeight="1" spans="1:6">
      <c r="A26" s="91" t="s">
        <v>145</v>
      </c>
      <c r="B26" s="92">
        <v>286</v>
      </c>
      <c r="C26" s="92">
        <v>332</v>
      </c>
      <c r="D26" s="87">
        <f t="shared" si="1"/>
        <v>-46</v>
      </c>
      <c r="E26" s="88">
        <f t="shared" si="0"/>
        <v>-13.9</v>
      </c>
      <c r="F26" s="72"/>
    </row>
    <row r="27" ht="24.95" customHeight="1" spans="1:6">
      <c r="A27" s="91" t="s">
        <v>146</v>
      </c>
      <c r="B27" s="92">
        <v>378</v>
      </c>
      <c r="C27" s="92">
        <v>306</v>
      </c>
      <c r="D27" s="87">
        <f t="shared" si="1"/>
        <v>72</v>
      </c>
      <c r="E27" s="88">
        <f t="shared" si="0"/>
        <v>23.5</v>
      </c>
      <c r="F27" s="72"/>
    </row>
    <row r="28" ht="24.95" customHeight="1" spans="1:6">
      <c r="A28" s="91" t="s">
        <v>147</v>
      </c>
      <c r="B28" s="92">
        <v>228</v>
      </c>
      <c r="C28" s="92">
        <v>358</v>
      </c>
      <c r="D28" s="87">
        <f t="shared" si="1"/>
        <v>-130</v>
      </c>
      <c r="E28" s="88">
        <f t="shared" si="0"/>
        <v>-36.3</v>
      </c>
      <c r="F28" s="72"/>
    </row>
    <row r="29" ht="24.95" customHeight="1" spans="1:6">
      <c r="A29" s="54" t="s">
        <v>148</v>
      </c>
      <c r="B29" s="92">
        <v>268</v>
      </c>
      <c r="C29" s="92">
        <v>751</v>
      </c>
      <c r="D29" s="87">
        <f t="shared" si="1"/>
        <v>-483</v>
      </c>
      <c r="E29" s="88">
        <f t="shared" si="0"/>
        <v>-64.3</v>
      </c>
      <c r="F29" s="72"/>
    </row>
    <row r="30" ht="24.95" customHeight="1" spans="1:6">
      <c r="A30" s="91" t="s">
        <v>149</v>
      </c>
      <c r="B30" s="92">
        <v>772</v>
      </c>
      <c r="C30" s="92">
        <v>737</v>
      </c>
      <c r="D30" s="87">
        <f t="shared" si="1"/>
        <v>35</v>
      </c>
      <c r="E30" s="88">
        <f t="shared" si="0"/>
        <v>4.7</v>
      </c>
      <c r="F30" s="72"/>
    </row>
    <row r="31" ht="24.95" customHeight="1" spans="1:6">
      <c r="A31" s="91" t="s">
        <v>150</v>
      </c>
      <c r="B31" s="92">
        <v>715</v>
      </c>
      <c r="C31" s="92">
        <v>193</v>
      </c>
      <c r="D31" s="87">
        <f t="shared" si="1"/>
        <v>522</v>
      </c>
      <c r="E31" s="88">
        <f t="shared" si="0"/>
        <v>270.5</v>
      </c>
      <c r="F31" s="72"/>
    </row>
    <row r="32" ht="24.95" customHeight="1" spans="1:6">
      <c r="A32" s="91" t="s">
        <v>151</v>
      </c>
      <c r="B32" s="92">
        <v>519</v>
      </c>
      <c r="C32" s="92">
        <v>427</v>
      </c>
      <c r="D32" s="87">
        <f t="shared" si="1"/>
        <v>92</v>
      </c>
      <c r="E32" s="88">
        <f t="shared" si="0"/>
        <v>21.5</v>
      </c>
      <c r="F32" s="72"/>
    </row>
    <row r="33" ht="24.95" customHeight="1" spans="1:6">
      <c r="A33" s="91" t="s">
        <v>152</v>
      </c>
      <c r="B33" s="92">
        <v>309</v>
      </c>
      <c r="C33" s="92">
        <v>493</v>
      </c>
      <c r="D33" s="87">
        <f t="shared" si="1"/>
        <v>-184</v>
      </c>
      <c r="E33" s="88">
        <f t="shared" si="0"/>
        <v>-37.3</v>
      </c>
      <c r="F33" s="72"/>
    </row>
    <row r="34" ht="24.95" customHeight="1" spans="1:6">
      <c r="A34" s="91" t="s">
        <v>153</v>
      </c>
      <c r="B34" s="92">
        <v>722</v>
      </c>
      <c r="C34" s="92">
        <v>1073</v>
      </c>
      <c r="D34" s="87">
        <f t="shared" si="1"/>
        <v>-351</v>
      </c>
      <c r="E34" s="88">
        <f t="shared" si="0"/>
        <v>-32.7</v>
      </c>
      <c r="F34" s="72"/>
    </row>
    <row r="35" s="76" customFormat="1" ht="24.95" customHeight="1" spans="1:6">
      <c r="A35" s="54" t="s">
        <v>154</v>
      </c>
      <c r="B35" s="92">
        <v>4284</v>
      </c>
      <c r="C35" s="92">
        <v>4438</v>
      </c>
      <c r="D35" s="87">
        <f t="shared" si="1"/>
        <v>-154</v>
      </c>
      <c r="E35" s="88">
        <f t="shared" si="0"/>
        <v>-3.5</v>
      </c>
      <c r="F35" s="93"/>
    </row>
    <row r="36" ht="14.25" spans="1:3">
      <c r="A36" s="79"/>
      <c r="B36" s="94">
        <v>1774</v>
      </c>
      <c r="C36" s="95"/>
    </row>
    <row r="37" ht="14.25" spans="2:3">
      <c r="B37" s="94">
        <v>2589</v>
      </c>
      <c r="C37" s="95"/>
    </row>
    <row r="40" spans="12:13">
      <c r="L40" s="25" t="s">
        <v>155</v>
      </c>
      <c r="M40" s="25" t="s">
        <v>155</v>
      </c>
    </row>
    <row r="41" spans="12:13">
      <c r="L41" s="25" t="s">
        <v>156</v>
      </c>
      <c r="M41" s="25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F33" sqref="F33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8" width="20.625" style="27" customWidth="1"/>
    <col min="9" max="9" width="10.5" style="28" customWidth="1"/>
    <col min="11" max="11" width="20.625" style="26" customWidth="1"/>
    <col min="12" max="12" width="9.375" style="29"/>
    <col min="13" max="13" width="9" style="26"/>
    <col min="14" max="14" width="10.375" style="29"/>
    <col min="15" max="16384" width="9" style="26"/>
  </cols>
  <sheetData>
    <row r="1" s="22" customFormat="1" ht="35.1" customHeight="1" spans="1:14">
      <c r="A1" s="30" t="s">
        <v>163</v>
      </c>
      <c r="B1" s="30"/>
      <c r="C1" s="30"/>
      <c r="D1" s="31"/>
      <c r="E1" s="30"/>
      <c r="F1" s="30"/>
      <c r="G1" s="30"/>
      <c r="H1" s="30"/>
      <c r="I1" s="60"/>
      <c r="J1"/>
      <c r="K1" s="30"/>
      <c r="L1" s="61"/>
      <c r="N1" s="61"/>
    </row>
    <row r="2" s="23" customFormat="1" ht="15" customHeight="1" spans="1:14">
      <c r="A2" s="32"/>
      <c r="B2" s="32"/>
      <c r="C2" s="32"/>
      <c r="D2" s="33"/>
      <c r="E2" s="32"/>
      <c r="F2" s="32"/>
      <c r="G2" s="32"/>
      <c r="H2" s="32"/>
      <c r="I2" s="62"/>
      <c r="J2"/>
      <c r="K2" s="32"/>
      <c r="L2" s="63"/>
      <c r="N2" s="63"/>
    </row>
    <row r="3" ht="15" customHeight="1" spans="1:16">
      <c r="A3" s="34"/>
      <c r="E3" s="35"/>
      <c r="G3" s="36" t="s">
        <v>120</v>
      </c>
      <c r="P3" s="64"/>
    </row>
    <row r="4" s="24" customFormat="1" ht="24.95" customHeight="1" spans="1:14">
      <c r="A4" s="37" t="s">
        <v>121</v>
      </c>
      <c r="B4" s="38" t="s">
        <v>122</v>
      </c>
      <c r="C4" s="39" t="s">
        <v>8</v>
      </c>
      <c r="D4" s="40" t="s">
        <v>63</v>
      </c>
      <c r="E4" s="41" t="s">
        <v>123</v>
      </c>
      <c r="F4" s="41"/>
      <c r="G4" s="38" t="s">
        <v>124</v>
      </c>
      <c r="H4" s="41" t="s">
        <v>125</v>
      </c>
      <c r="I4" s="65"/>
      <c r="J4"/>
      <c r="K4" s="39" t="s">
        <v>8</v>
      </c>
      <c r="L4" s="66"/>
      <c r="N4" s="66"/>
    </row>
    <row r="5" s="24" customFormat="1" ht="24.95" customHeight="1" spans="1:14">
      <c r="A5" s="42"/>
      <c r="B5" s="42"/>
      <c r="C5" s="43"/>
      <c r="D5" s="44"/>
      <c r="E5" s="45" t="s">
        <v>16</v>
      </c>
      <c r="F5" s="46" t="s">
        <v>126</v>
      </c>
      <c r="G5" s="42"/>
      <c r="H5" s="41"/>
      <c r="I5" s="65"/>
      <c r="J5"/>
      <c r="K5" s="43"/>
      <c r="L5" s="66"/>
      <c r="N5" s="66"/>
    </row>
    <row r="6" ht="24.95" customHeight="1" spans="1:14">
      <c r="A6" s="47" t="s">
        <v>140</v>
      </c>
      <c r="B6" s="48">
        <v>3865</v>
      </c>
      <c r="C6" s="48">
        <v>1724</v>
      </c>
      <c r="D6" s="49">
        <v>2190</v>
      </c>
      <c r="E6" s="48">
        <f t="shared" ref="E6:E33" si="0">C6-D6</f>
        <v>-466</v>
      </c>
      <c r="F6" s="48">
        <f t="shared" ref="F6:F33" si="1">ROUND(E6/D6*100,1)</f>
        <v>-21.3</v>
      </c>
      <c r="G6" s="50">
        <f t="shared" ref="G6:G33" si="2">C6/B6</f>
        <v>0.446054333764554</v>
      </c>
      <c r="H6" s="51">
        <v>1052</v>
      </c>
      <c r="I6" s="67">
        <f t="shared" ref="I6:I16" si="3">C6-H6</f>
        <v>672</v>
      </c>
      <c r="J6" s="68"/>
      <c r="K6" s="48">
        <v>1522</v>
      </c>
      <c r="L6" s="69">
        <f t="shared" ref="L6:L19" si="4">C6-K6</f>
        <v>202</v>
      </c>
      <c r="M6" s="35">
        <v>2190</v>
      </c>
      <c r="N6" s="69">
        <f>D6-M6</f>
        <v>0</v>
      </c>
    </row>
    <row r="7" ht="24.95" customHeight="1" spans="1:14">
      <c r="A7" s="47" t="s">
        <v>129</v>
      </c>
      <c r="B7" s="48">
        <v>3340</v>
      </c>
      <c r="C7" s="48">
        <v>1531</v>
      </c>
      <c r="D7" s="49">
        <v>1736</v>
      </c>
      <c r="E7" s="48">
        <f t="shared" si="0"/>
        <v>-205</v>
      </c>
      <c r="F7" s="48">
        <f t="shared" si="1"/>
        <v>-11.8</v>
      </c>
      <c r="G7" s="50">
        <f t="shared" si="2"/>
        <v>0.458383233532934</v>
      </c>
      <c r="H7" s="51">
        <v>843</v>
      </c>
      <c r="I7" s="67">
        <f t="shared" si="3"/>
        <v>688</v>
      </c>
      <c r="J7" s="68"/>
      <c r="K7" s="48">
        <v>1248</v>
      </c>
      <c r="L7" s="69">
        <f t="shared" si="4"/>
        <v>283</v>
      </c>
      <c r="M7" s="35"/>
      <c r="N7" s="69"/>
    </row>
    <row r="8" ht="24.95" customHeight="1" spans="1:14">
      <c r="A8" s="47" t="s">
        <v>128</v>
      </c>
      <c r="B8" s="48">
        <v>5566</v>
      </c>
      <c r="C8" s="48">
        <v>3445</v>
      </c>
      <c r="D8" s="49">
        <v>3460</v>
      </c>
      <c r="E8" s="48">
        <f t="shared" si="0"/>
        <v>-15</v>
      </c>
      <c r="F8" s="48">
        <f t="shared" si="1"/>
        <v>-0.4</v>
      </c>
      <c r="G8" s="50">
        <f t="shared" si="2"/>
        <v>0.618936399568811</v>
      </c>
      <c r="H8" s="51">
        <v>972</v>
      </c>
      <c r="I8" s="67">
        <f t="shared" si="3"/>
        <v>2473</v>
      </c>
      <c r="J8" s="68"/>
      <c r="K8" s="48">
        <v>2926</v>
      </c>
      <c r="L8" s="69">
        <f t="shared" si="4"/>
        <v>519</v>
      </c>
      <c r="M8" s="35"/>
      <c r="N8" s="69"/>
    </row>
    <row r="9" ht="24.95" customHeight="1" spans="1:14">
      <c r="A9" s="47" t="s">
        <v>143</v>
      </c>
      <c r="B9" s="48">
        <v>5087</v>
      </c>
      <c r="C9" s="48">
        <v>3175</v>
      </c>
      <c r="D9" s="49">
        <v>2713</v>
      </c>
      <c r="E9" s="48">
        <f t="shared" si="0"/>
        <v>462</v>
      </c>
      <c r="F9" s="48">
        <f t="shared" si="1"/>
        <v>17</v>
      </c>
      <c r="G9" s="50">
        <f t="shared" si="2"/>
        <v>0.624139964615687</v>
      </c>
      <c r="H9" s="51">
        <v>3174</v>
      </c>
      <c r="I9" s="67">
        <f t="shared" si="3"/>
        <v>1</v>
      </c>
      <c r="J9" s="68"/>
      <c r="K9" s="48">
        <v>2885</v>
      </c>
      <c r="L9" s="69">
        <f t="shared" si="4"/>
        <v>290</v>
      </c>
      <c r="M9" s="26">
        <v>2713</v>
      </c>
      <c r="N9" s="69">
        <f t="shared" ref="N9:N14" si="5">D9-M9</f>
        <v>0</v>
      </c>
    </row>
    <row r="10" ht="24.95" customHeight="1" spans="1:14">
      <c r="A10" s="47" t="s">
        <v>145</v>
      </c>
      <c r="B10" s="48">
        <v>4100</v>
      </c>
      <c r="C10" s="48">
        <v>2700</v>
      </c>
      <c r="D10" s="49">
        <v>2921</v>
      </c>
      <c r="E10" s="48">
        <f t="shared" si="0"/>
        <v>-221</v>
      </c>
      <c r="F10" s="48">
        <f t="shared" si="1"/>
        <v>-7.6</v>
      </c>
      <c r="G10" s="50">
        <f t="shared" si="2"/>
        <v>0.658536585365854</v>
      </c>
      <c r="H10" s="51">
        <v>2220</v>
      </c>
      <c r="I10" s="67">
        <f t="shared" si="3"/>
        <v>480</v>
      </c>
      <c r="J10" s="68"/>
      <c r="K10" s="48">
        <v>2368</v>
      </c>
      <c r="L10" s="69">
        <f t="shared" si="4"/>
        <v>332</v>
      </c>
      <c r="M10" s="26">
        <v>2921</v>
      </c>
      <c r="N10" s="69">
        <f t="shared" si="5"/>
        <v>0</v>
      </c>
    </row>
    <row r="11" ht="24.95" customHeight="1" spans="1:16380">
      <c r="A11" s="47" t="s">
        <v>133</v>
      </c>
      <c r="B11" s="48">
        <v>4416</v>
      </c>
      <c r="C11" s="48">
        <v>2950</v>
      </c>
      <c r="D11" s="52">
        <v>2474</v>
      </c>
      <c r="E11" s="48">
        <f t="shared" si="0"/>
        <v>476</v>
      </c>
      <c r="F11" s="48">
        <f t="shared" si="1"/>
        <v>19.2</v>
      </c>
      <c r="G11" s="50">
        <f t="shared" si="2"/>
        <v>0.668025362318841</v>
      </c>
      <c r="H11" s="51">
        <v>1636</v>
      </c>
      <c r="I11" s="67">
        <f t="shared" si="3"/>
        <v>1314</v>
      </c>
      <c r="J11" s="68"/>
      <c r="K11" s="48">
        <v>2538</v>
      </c>
      <c r="L11" s="69">
        <f t="shared" si="4"/>
        <v>412</v>
      </c>
      <c r="M11" s="35">
        <v>2474</v>
      </c>
      <c r="N11" s="69">
        <f t="shared" si="5"/>
        <v>0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  <c r="XEW11" s="68"/>
      <c r="XEX11" s="68"/>
      <c r="XEY11" s="68"/>
      <c r="XEZ11" s="68"/>
    </row>
    <row r="12" ht="24.95" customHeight="1" spans="1:14">
      <c r="A12" s="53" t="s">
        <v>148</v>
      </c>
      <c r="B12" s="48">
        <v>7902</v>
      </c>
      <c r="C12" s="48">
        <v>5280</v>
      </c>
      <c r="D12" s="49">
        <v>3905</v>
      </c>
      <c r="E12" s="48">
        <f t="shared" si="0"/>
        <v>1375</v>
      </c>
      <c r="F12" s="48">
        <f t="shared" si="1"/>
        <v>35.2</v>
      </c>
      <c r="G12" s="50">
        <f t="shared" si="2"/>
        <v>0.668185269552012</v>
      </c>
      <c r="H12" s="51">
        <v>755</v>
      </c>
      <c r="I12" s="67">
        <f t="shared" si="3"/>
        <v>4525</v>
      </c>
      <c r="J12" s="68"/>
      <c r="K12" s="48">
        <v>4529</v>
      </c>
      <c r="L12" s="69">
        <f t="shared" si="4"/>
        <v>751</v>
      </c>
      <c r="M12" s="35">
        <v>3905</v>
      </c>
      <c r="N12" s="69">
        <f t="shared" si="5"/>
        <v>0</v>
      </c>
    </row>
    <row r="13" ht="24.95" customHeight="1" spans="1:14">
      <c r="A13" s="47" t="s">
        <v>138</v>
      </c>
      <c r="B13" s="48">
        <v>3000</v>
      </c>
      <c r="C13" s="48">
        <v>2023</v>
      </c>
      <c r="D13" s="49">
        <v>1596</v>
      </c>
      <c r="E13" s="48">
        <f t="shared" si="0"/>
        <v>427</v>
      </c>
      <c r="F13" s="48">
        <f t="shared" si="1"/>
        <v>26.8</v>
      </c>
      <c r="G13" s="50">
        <f t="shared" si="2"/>
        <v>0.674333333333333</v>
      </c>
      <c r="H13" s="51">
        <v>1200</v>
      </c>
      <c r="I13" s="67">
        <f t="shared" si="3"/>
        <v>823</v>
      </c>
      <c r="J13" s="68"/>
      <c r="K13" s="48">
        <v>1784</v>
      </c>
      <c r="L13" s="69">
        <f t="shared" si="4"/>
        <v>239</v>
      </c>
      <c r="M13" s="35">
        <v>1593</v>
      </c>
      <c r="N13" s="69">
        <f t="shared" si="5"/>
        <v>3</v>
      </c>
    </row>
    <row r="14" ht="24.95" customHeight="1" spans="1:14">
      <c r="A14" s="47" t="s">
        <v>151</v>
      </c>
      <c r="B14" s="48">
        <v>4860</v>
      </c>
      <c r="C14" s="48">
        <v>3329</v>
      </c>
      <c r="D14" s="49">
        <v>2508</v>
      </c>
      <c r="E14" s="48">
        <f t="shared" si="0"/>
        <v>821</v>
      </c>
      <c r="F14" s="48">
        <f t="shared" si="1"/>
        <v>32.7</v>
      </c>
      <c r="G14" s="50">
        <f t="shared" si="2"/>
        <v>0.684979423868313</v>
      </c>
      <c r="H14" s="51">
        <v>3267</v>
      </c>
      <c r="I14" s="67">
        <f t="shared" si="3"/>
        <v>62</v>
      </c>
      <c r="J14" s="68"/>
      <c r="K14" s="48">
        <v>2902</v>
      </c>
      <c r="L14" s="69">
        <f t="shared" si="4"/>
        <v>427</v>
      </c>
      <c r="M14" s="35">
        <v>2509</v>
      </c>
      <c r="N14" s="69">
        <f t="shared" si="5"/>
        <v>-1</v>
      </c>
    </row>
    <row r="15" ht="24.95" customHeight="1" spans="1:14">
      <c r="A15" s="47" t="s">
        <v>130</v>
      </c>
      <c r="B15" s="48">
        <v>3627</v>
      </c>
      <c r="C15" s="48">
        <v>2503</v>
      </c>
      <c r="D15" s="49">
        <v>2005</v>
      </c>
      <c r="E15" s="48">
        <f t="shared" si="0"/>
        <v>498</v>
      </c>
      <c r="F15" s="48">
        <f t="shared" si="1"/>
        <v>24.8</v>
      </c>
      <c r="G15" s="50">
        <f t="shared" si="2"/>
        <v>0.690102012682658</v>
      </c>
      <c r="H15" s="51"/>
      <c r="I15" s="67">
        <f t="shared" si="3"/>
        <v>2503</v>
      </c>
      <c r="J15" s="68"/>
      <c r="K15" s="48">
        <v>2109</v>
      </c>
      <c r="L15" s="69">
        <f t="shared" si="4"/>
        <v>394</v>
      </c>
      <c r="M15" s="68"/>
      <c r="N15" s="69"/>
    </row>
    <row r="16" ht="24.95" customHeight="1" spans="1:14">
      <c r="A16" s="47" t="s">
        <v>139</v>
      </c>
      <c r="B16" s="48">
        <v>2760</v>
      </c>
      <c r="C16" s="48">
        <v>1944</v>
      </c>
      <c r="D16" s="49">
        <v>1318</v>
      </c>
      <c r="E16" s="48">
        <f t="shared" si="0"/>
        <v>626</v>
      </c>
      <c r="F16" s="48">
        <f t="shared" si="1"/>
        <v>47.5</v>
      </c>
      <c r="G16" s="50">
        <f t="shared" si="2"/>
        <v>0.704347826086957</v>
      </c>
      <c r="H16" s="51">
        <v>1903</v>
      </c>
      <c r="I16" s="67">
        <f t="shared" si="3"/>
        <v>41</v>
      </c>
      <c r="J16" s="68"/>
      <c r="K16" s="48">
        <v>1711</v>
      </c>
      <c r="L16" s="69">
        <f t="shared" si="4"/>
        <v>233</v>
      </c>
      <c r="M16" s="35">
        <v>1317</v>
      </c>
      <c r="N16" s="69">
        <f>D16-M16</f>
        <v>1</v>
      </c>
    </row>
    <row r="17" ht="24.95" customHeight="1" spans="1:16380">
      <c r="A17" s="54" t="s">
        <v>154</v>
      </c>
      <c r="B17" s="55">
        <v>35000</v>
      </c>
      <c r="C17" s="49">
        <v>26068</v>
      </c>
      <c r="D17" s="49">
        <v>27680</v>
      </c>
      <c r="E17" s="48">
        <f t="shared" si="0"/>
        <v>-1612</v>
      </c>
      <c r="F17" s="48">
        <f t="shared" si="1"/>
        <v>-5.8</v>
      </c>
      <c r="G17" s="50">
        <f t="shared" si="2"/>
        <v>0.7448</v>
      </c>
      <c r="H17" s="56"/>
      <c r="I17" s="70"/>
      <c r="J17" s="71"/>
      <c r="K17" s="49">
        <v>21630</v>
      </c>
      <c r="L17" s="69">
        <f t="shared" si="4"/>
        <v>4438</v>
      </c>
      <c r="M17" s="72"/>
      <c r="N17" s="7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</row>
    <row r="18" ht="24.95" customHeight="1" spans="1:14">
      <c r="A18" s="47" t="s">
        <v>137</v>
      </c>
      <c r="B18" s="48">
        <v>8309</v>
      </c>
      <c r="C18" s="48">
        <v>6272</v>
      </c>
      <c r="D18" s="49">
        <v>6691</v>
      </c>
      <c r="E18" s="48">
        <f t="shared" si="0"/>
        <v>-419</v>
      </c>
      <c r="F18" s="48">
        <f t="shared" si="1"/>
        <v>-6.3</v>
      </c>
      <c r="G18" s="50">
        <f t="shared" si="2"/>
        <v>0.754844144903117</v>
      </c>
      <c r="H18" s="51">
        <v>6270</v>
      </c>
      <c r="I18" s="67">
        <f t="shared" ref="I18:I33" si="6">C18-H18</f>
        <v>2</v>
      </c>
      <c r="J18" s="68"/>
      <c r="K18" s="48">
        <v>5521</v>
      </c>
      <c r="L18" s="69">
        <f t="shared" si="4"/>
        <v>751</v>
      </c>
      <c r="M18" s="35">
        <v>6692</v>
      </c>
      <c r="N18" s="69">
        <f>D18-M18</f>
        <v>-1</v>
      </c>
    </row>
    <row r="19" ht="24.95" customHeight="1" spans="1:14">
      <c r="A19" s="47" t="s">
        <v>150</v>
      </c>
      <c r="B19" s="48">
        <v>1656</v>
      </c>
      <c r="C19" s="48">
        <v>1312</v>
      </c>
      <c r="D19" s="49">
        <v>979</v>
      </c>
      <c r="E19" s="48">
        <f t="shared" si="0"/>
        <v>333</v>
      </c>
      <c r="F19" s="48">
        <f t="shared" si="1"/>
        <v>34</v>
      </c>
      <c r="G19" s="50">
        <f t="shared" si="2"/>
        <v>0.792270531400966</v>
      </c>
      <c r="H19" s="51">
        <v>661</v>
      </c>
      <c r="I19" s="67">
        <f t="shared" si="6"/>
        <v>651</v>
      </c>
      <c r="J19" s="68"/>
      <c r="K19" s="48">
        <v>1119</v>
      </c>
      <c r="L19" s="69">
        <f t="shared" si="4"/>
        <v>193</v>
      </c>
      <c r="M19" s="35">
        <v>979</v>
      </c>
      <c r="N19" s="69">
        <f>D19-M19</f>
        <v>0</v>
      </c>
    </row>
    <row r="20" ht="24.95" customHeight="1" spans="1:14">
      <c r="A20" s="57" t="s">
        <v>127</v>
      </c>
      <c r="B20" s="48">
        <f>SUM(B21:B47)</f>
        <v>40374</v>
      </c>
      <c r="C20" s="48">
        <f>SUM(C21:C47)</f>
        <v>80289</v>
      </c>
      <c r="D20" s="49">
        <f>SUM(D21:D47)</f>
        <v>49319</v>
      </c>
      <c r="E20" s="48">
        <f t="shared" si="0"/>
        <v>30970</v>
      </c>
      <c r="F20" s="48">
        <f t="shared" si="1"/>
        <v>62.8</v>
      </c>
      <c r="G20" s="50">
        <f t="shared" si="2"/>
        <v>1.98863129736959</v>
      </c>
      <c r="H20" s="51">
        <f>SUM(H21:H47)</f>
        <v>46297</v>
      </c>
      <c r="I20" s="67">
        <f t="shared" si="6"/>
        <v>33992</v>
      </c>
      <c r="J20" s="68"/>
      <c r="K20" s="48">
        <f>SUM(K21:K47)</f>
        <v>68681</v>
      </c>
      <c r="L20" s="69"/>
      <c r="M20" s="35"/>
      <c r="N20" s="69"/>
    </row>
    <row r="21" ht="24.95" customHeight="1" spans="1:14">
      <c r="A21" s="47" t="s">
        <v>147</v>
      </c>
      <c r="B21" s="48">
        <v>3520</v>
      </c>
      <c r="C21" s="48">
        <v>3147</v>
      </c>
      <c r="D21" s="49">
        <v>2047</v>
      </c>
      <c r="E21" s="48">
        <f t="shared" si="0"/>
        <v>1100</v>
      </c>
      <c r="F21" s="48">
        <f t="shared" si="1"/>
        <v>53.7</v>
      </c>
      <c r="G21" s="50">
        <f t="shared" si="2"/>
        <v>0.894034090909091</v>
      </c>
      <c r="H21" s="51">
        <v>3134</v>
      </c>
      <c r="I21" s="67">
        <f t="shared" si="6"/>
        <v>13</v>
      </c>
      <c r="J21" s="68"/>
      <c r="K21" s="48">
        <v>2789</v>
      </c>
      <c r="L21" s="69">
        <f t="shared" ref="L21:L33" si="7">C21-K21</f>
        <v>358</v>
      </c>
      <c r="M21" s="35">
        <v>3147</v>
      </c>
      <c r="N21" s="69">
        <f>D21-M21</f>
        <v>-1100</v>
      </c>
    </row>
    <row r="22" ht="24.95" customHeight="1" spans="1:14">
      <c r="A22" s="47" t="s">
        <v>146</v>
      </c>
      <c r="B22" s="48">
        <v>2119</v>
      </c>
      <c r="C22" s="48">
        <v>2126</v>
      </c>
      <c r="D22" s="49">
        <v>779</v>
      </c>
      <c r="E22" s="48">
        <f t="shared" si="0"/>
        <v>1347</v>
      </c>
      <c r="F22" s="48">
        <f t="shared" si="1"/>
        <v>172.9</v>
      </c>
      <c r="G22" s="50">
        <f t="shared" si="2"/>
        <v>1.00330344502124</v>
      </c>
      <c r="H22" s="51">
        <v>2110</v>
      </c>
      <c r="I22" s="67">
        <f t="shared" si="6"/>
        <v>16</v>
      </c>
      <c r="J22" s="68"/>
      <c r="K22" s="48">
        <v>1820</v>
      </c>
      <c r="L22" s="69">
        <f t="shared" si="7"/>
        <v>306</v>
      </c>
      <c r="M22" s="35">
        <v>780</v>
      </c>
      <c r="N22" s="69">
        <f>D22-M22</f>
        <v>-1</v>
      </c>
    </row>
    <row r="23" ht="24.95" customHeight="1" spans="1:14">
      <c r="A23" s="47" t="s">
        <v>153</v>
      </c>
      <c r="B23" s="48">
        <v>9000</v>
      </c>
      <c r="C23" s="48">
        <v>9588</v>
      </c>
      <c r="D23" s="49">
        <v>3821</v>
      </c>
      <c r="E23" s="48">
        <f t="shared" si="0"/>
        <v>5767</v>
      </c>
      <c r="F23" s="48">
        <f t="shared" si="1"/>
        <v>150.9</v>
      </c>
      <c r="G23" s="50">
        <f t="shared" si="2"/>
        <v>1.06533333333333</v>
      </c>
      <c r="H23" s="51">
        <v>9488</v>
      </c>
      <c r="I23" s="67">
        <f t="shared" si="6"/>
        <v>100</v>
      </c>
      <c r="J23" s="68"/>
      <c r="K23" s="48">
        <v>8515</v>
      </c>
      <c r="L23" s="69">
        <f t="shared" si="7"/>
        <v>1073</v>
      </c>
      <c r="M23" s="35">
        <v>3821</v>
      </c>
      <c r="N23" s="69">
        <f>D23-M23</f>
        <v>0</v>
      </c>
    </row>
    <row r="24" ht="24.95" customHeight="1" spans="1:14">
      <c r="A24" s="47" t="s">
        <v>152</v>
      </c>
      <c r="B24" s="48">
        <v>4357</v>
      </c>
      <c r="C24" s="48">
        <v>4665</v>
      </c>
      <c r="D24" s="49">
        <v>2442</v>
      </c>
      <c r="E24" s="48">
        <f t="shared" si="0"/>
        <v>2223</v>
      </c>
      <c r="F24" s="48">
        <f t="shared" si="1"/>
        <v>91</v>
      </c>
      <c r="G24" s="50">
        <f t="shared" si="2"/>
        <v>1.0706908423227</v>
      </c>
      <c r="H24" s="51">
        <v>4662</v>
      </c>
      <c r="I24" s="67">
        <f t="shared" si="6"/>
        <v>3</v>
      </c>
      <c r="J24" s="68"/>
      <c r="K24" s="48">
        <v>4172</v>
      </c>
      <c r="L24" s="69">
        <f t="shared" si="7"/>
        <v>493</v>
      </c>
      <c r="M24" s="35">
        <v>2443</v>
      </c>
      <c r="N24" s="69">
        <f>D24-M24</f>
        <v>-1</v>
      </c>
    </row>
    <row r="25" ht="24.95" customHeight="1" spans="1:14">
      <c r="A25" s="47" t="s">
        <v>131</v>
      </c>
      <c r="B25" s="48">
        <v>1622</v>
      </c>
      <c r="C25" s="48">
        <v>1747</v>
      </c>
      <c r="D25" s="49">
        <v>978</v>
      </c>
      <c r="E25" s="48">
        <f t="shared" si="0"/>
        <v>769</v>
      </c>
      <c r="F25" s="48">
        <f t="shared" si="1"/>
        <v>78.6</v>
      </c>
      <c r="G25" s="50">
        <f t="shared" si="2"/>
        <v>1.077065351418</v>
      </c>
      <c r="H25" s="51"/>
      <c r="I25" s="67">
        <f t="shared" si="6"/>
        <v>1747</v>
      </c>
      <c r="J25" s="68"/>
      <c r="K25" s="48">
        <v>1546</v>
      </c>
      <c r="L25" s="69">
        <f t="shared" si="7"/>
        <v>201</v>
      </c>
      <c r="M25" s="68"/>
      <c r="N25" s="69"/>
    </row>
    <row r="26" ht="24.95" customHeight="1" spans="1:14">
      <c r="A26" s="47" t="s">
        <v>134</v>
      </c>
      <c r="B26" s="48">
        <v>3157</v>
      </c>
      <c r="C26" s="48">
        <v>3627</v>
      </c>
      <c r="D26" s="49">
        <v>1924</v>
      </c>
      <c r="E26" s="48">
        <f t="shared" si="0"/>
        <v>1703</v>
      </c>
      <c r="F26" s="48">
        <f t="shared" si="1"/>
        <v>88.5</v>
      </c>
      <c r="G26" s="50">
        <f t="shared" si="2"/>
        <v>1.14887551472917</v>
      </c>
      <c r="H26" s="51">
        <v>3310</v>
      </c>
      <c r="I26" s="67">
        <f t="shared" si="6"/>
        <v>317</v>
      </c>
      <c r="J26" s="68"/>
      <c r="K26" s="48">
        <v>3296</v>
      </c>
      <c r="L26" s="69">
        <f t="shared" si="7"/>
        <v>331</v>
      </c>
      <c r="M26" s="35">
        <v>1924</v>
      </c>
      <c r="N26" s="69">
        <f t="shared" ref="N26:N32" si="8">D26-M26</f>
        <v>0</v>
      </c>
    </row>
    <row r="27" ht="24.95" customHeight="1" spans="1:14">
      <c r="A27" s="47" t="s">
        <v>135</v>
      </c>
      <c r="B27" s="48">
        <v>2403</v>
      </c>
      <c r="C27" s="48">
        <v>2999</v>
      </c>
      <c r="D27" s="49">
        <v>1571</v>
      </c>
      <c r="E27" s="48">
        <f t="shared" si="0"/>
        <v>1428</v>
      </c>
      <c r="F27" s="48">
        <f t="shared" si="1"/>
        <v>90.9</v>
      </c>
      <c r="G27" s="50">
        <f t="shared" si="2"/>
        <v>1.24802330420308</v>
      </c>
      <c r="H27" s="51">
        <v>2406</v>
      </c>
      <c r="I27" s="67">
        <f t="shared" si="6"/>
        <v>593</v>
      </c>
      <c r="J27" s="68"/>
      <c r="K27" s="48">
        <v>2564</v>
      </c>
      <c r="L27" s="69">
        <f t="shared" si="7"/>
        <v>435</v>
      </c>
      <c r="M27" s="35">
        <v>1571</v>
      </c>
      <c r="N27" s="69">
        <f t="shared" si="8"/>
        <v>0</v>
      </c>
    </row>
    <row r="28" ht="24.95" customHeight="1" spans="1:14">
      <c r="A28" s="47" t="s">
        <v>136</v>
      </c>
      <c r="B28" s="48">
        <v>4230</v>
      </c>
      <c r="C28" s="48">
        <v>6029</v>
      </c>
      <c r="D28" s="49">
        <v>2584</v>
      </c>
      <c r="E28" s="48">
        <f t="shared" si="0"/>
        <v>3445</v>
      </c>
      <c r="F28" s="48">
        <f t="shared" si="1"/>
        <v>133.3</v>
      </c>
      <c r="G28" s="50">
        <f t="shared" si="2"/>
        <v>1.42529550827423</v>
      </c>
      <c r="H28" s="51">
        <v>4945</v>
      </c>
      <c r="I28" s="67">
        <f t="shared" si="6"/>
        <v>1084</v>
      </c>
      <c r="J28" s="68"/>
      <c r="K28" s="48">
        <v>4956</v>
      </c>
      <c r="L28" s="69">
        <f t="shared" si="7"/>
        <v>1073</v>
      </c>
      <c r="M28" s="35">
        <v>2584</v>
      </c>
      <c r="N28" s="69">
        <f t="shared" si="8"/>
        <v>0</v>
      </c>
    </row>
    <row r="29" ht="24.95" customHeight="1" spans="1:14">
      <c r="A29" s="47" t="s">
        <v>141</v>
      </c>
      <c r="B29" s="48">
        <v>1180</v>
      </c>
      <c r="C29" s="48">
        <v>1838</v>
      </c>
      <c r="D29" s="49">
        <v>530</v>
      </c>
      <c r="E29" s="48">
        <f t="shared" si="0"/>
        <v>1308</v>
      </c>
      <c r="F29" s="48">
        <f t="shared" si="1"/>
        <v>246.8</v>
      </c>
      <c r="G29" s="50">
        <f t="shared" si="2"/>
        <v>1.55762711864407</v>
      </c>
      <c r="H29" s="51">
        <v>1828</v>
      </c>
      <c r="I29" s="67">
        <f t="shared" si="6"/>
        <v>10</v>
      </c>
      <c r="J29" s="68"/>
      <c r="K29" s="48">
        <v>1588</v>
      </c>
      <c r="L29" s="69">
        <f t="shared" si="7"/>
        <v>250</v>
      </c>
      <c r="M29" s="35">
        <v>530</v>
      </c>
      <c r="N29" s="69">
        <f t="shared" si="8"/>
        <v>0</v>
      </c>
    </row>
    <row r="30" ht="24.95" customHeight="1" spans="1:14">
      <c r="A30" s="47" t="s">
        <v>142</v>
      </c>
      <c r="B30" s="48">
        <v>2031</v>
      </c>
      <c r="C30" s="48">
        <v>3340</v>
      </c>
      <c r="D30" s="49">
        <v>1197</v>
      </c>
      <c r="E30" s="48">
        <f t="shared" si="0"/>
        <v>2143</v>
      </c>
      <c r="F30" s="48">
        <f t="shared" si="1"/>
        <v>179</v>
      </c>
      <c r="G30" s="50">
        <f t="shared" si="2"/>
        <v>1.64451009354998</v>
      </c>
      <c r="H30" s="51">
        <v>3266</v>
      </c>
      <c r="I30" s="67">
        <f t="shared" si="6"/>
        <v>74</v>
      </c>
      <c r="J30" s="68"/>
      <c r="K30" s="48">
        <v>2982</v>
      </c>
      <c r="L30" s="69">
        <f t="shared" si="7"/>
        <v>358</v>
      </c>
      <c r="M30" s="35">
        <v>1197</v>
      </c>
      <c r="N30" s="69">
        <f t="shared" si="8"/>
        <v>0</v>
      </c>
    </row>
    <row r="31" ht="24.95" customHeight="1" spans="1:14">
      <c r="A31" s="47" t="s">
        <v>144</v>
      </c>
      <c r="B31" s="48">
        <v>2065</v>
      </c>
      <c r="C31" s="48">
        <v>4088</v>
      </c>
      <c r="D31" s="49">
        <v>1503</v>
      </c>
      <c r="E31" s="48">
        <f t="shared" si="0"/>
        <v>2585</v>
      </c>
      <c r="F31" s="48">
        <f t="shared" si="1"/>
        <v>172</v>
      </c>
      <c r="G31" s="50">
        <f t="shared" si="2"/>
        <v>1.97966101694915</v>
      </c>
      <c r="H31" s="51">
        <v>3680</v>
      </c>
      <c r="I31" s="67">
        <f t="shared" si="6"/>
        <v>408</v>
      </c>
      <c r="J31" s="68"/>
      <c r="K31" s="48">
        <v>3373</v>
      </c>
      <c r="L31" s="69">
        <f t="shared" si="7"/>
        <v>715</v>
      </c>
      <c r="M31" s="35">
        <v>1500</v>
      </c>
      <c r="N31" s="69">
        <f t="shared" si="8"/>
        <v>3</v>
      </c>
    </row>
    <row r="32" ht="24.95" customHeight="1" spans="1:14">
      <c r="A32" s="47" t="s">
        <v>149</v>
      </c>
      <c r="B32" s="48">
        <v>4290</v>
      </c>
      <c r="C32" s="48">
        <v>9524</v>
      </c>
      <c r="D32" s="49">
        <v>2263</v>
      </c>
      <c r="E32" s="48">
        <f t="shared" si="0"/>
        <v>7261</v>
      </c>
      <c r="F32" s="48">
        <f t="shared" si="1"/>
        <v>320.9</v>
      </c>
      <c r="G32" s="50">
        <f t="shared" si="2"/>
        <v>2.22004662004662</v>
      </c>
      <c r="H32" s="51">
        <v>7122</v>
      </c>
      <c r="I32" s="67">
        <f t="shared" si="6"/>
        <v>2402</v>
      </c>
      <c r="J32" s="68"/>
      <c r="K32" s="48">
        <v>8787</v>
      </c>
      <c r="L32" s="69">
        <f t="shared" si="7"/>
        <v>737</v>
      </c>
      <c r="M32" s="35">
        <v>2263</v>
      </c>
      <c r="N32" s="69">
        <f t="shared" si="8"/>
        <v>0</v>
      </c>
    </row>
    <row r="33" s="25" customFormat="1" ht="24.95" customHeight="1" spans="1:16380">
      <c r="A33" s="47" t="s">
        <v>132</v>
      </c>
      <c r="B33" s="55">
        <v>400</v>
      </c>
      <c r="C33" s="48">
        <v>1503</v>
      </c>
      <c r="D33" s="58"/>
      <c r="E33" s="48">
        <f t="shared" si="0"/>
        <v>1503</v>
      </c>
      <c r="F33" s="48" t="e">
        <f t="shared" si="1"/>
        <v>#DIV/0!</v>
      </c>
      <c r="G33" s="50">
        <f t="shared" si="2"/>
        <v>3.7575</v>
      </c>
      <c r="H33" s="51">
        <v>346</v>
      </c>
      <c r="I33" s="67">
        <f t="shared" si="6"/>
        <v>1157</v>
      </c>
      <c r="J33" s="68"/>
      <c r="K33" s="48">
        <v>663</v>
      </c>
      <c r="L33" s="69">
        <f t="shared" si="7"/>
        <v>840</v>
      </c>
      <c r="M33" s="35"/>
      <c r="N33" s="6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</row>
    <row r="34" spans="3:11">
      <c r="C34" s="28">
        <v>1985</v>
      </c>
      <c r="D34" s="59">
        <v>26458</v>
      </c>
      <c r="K34" s="28">
        <v>1793</v>
      </c>
    </row>
    <row r="35" spans="3:11">
      <c r="C35" s="28">
        <v>24083</v>
      </c>
      <c r="D35" s="59">
        <v>1222</v>
      </c>
      <c r="K35" s="28">
        <v>19837</v>
      </c>
    </row>
    <row r="40" spans="15:16">
      <c r="O40" s="26" t="s">
        <v>155</v>
      </c>
      <c r="P40" s="26" t="s">
        <v>155</v>
      </c>
    </row>
    <row r="41" spans="15:16">
      <c r="O41" s="26" t="s">
        <v>156</v>
      </c>
      <c r="P41" s="26" t="s">
        <v>156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K20" sqref="K20:K21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7" width="15.25" customWidth="1"/>
    <col min="8" max="9" width="9.25"/>
    <col min="10" max="10" width="21.125" customWidth="1"/>
    <col min="11" max="13" width="10.37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62</v>
      </c>
      <c r="C5" s="9"/>
      <c r="D5" s="9"/>
      <c r="E5" s="9"/>
      <c r="F5" s="10"/>
    </row>
    <row r="6" spans="1:6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</row>
    <row r="7" spans="1:11">
      <c r="A7" s="9"/>
      <c r="B7" s="9"/>
      <c r="C7" s="9" t="s">
        <v>13</v>
      </c>
      <c r="D7" s="13" t="s">
        <v>14</v>
      </c>
      <c r="E7" s="9"/>
      <c r="F7" s="10"/>
      <c r="G7" s="14"/>
      <c r="H7" s="14"/>
      <c r="I7" s="14"/>
      <c r="J7" s="14"/>
      <c r="K7" s="14"/>
    </row>
    <row r="8" ht="15" spans="1:11">
      <c r="A8" s="15" t="s">
        <v>18</v>
      </c>
      <c r="B8" s="16">
        <f t="shared" ref="B8:F8" si="0">SUM(B35,B9)</f>
        <v>1127966.17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120865</v>
      </c>
      <c r="G8" s="14" t="s">
        <v>165</v>
      </c>
      <c r="H8" s="14" t="s">
        <v>166</v>
      </c>
      <c r="I8" s="14" t="s">
        <v>167</v>
      </c>
      <c r="J8" s="14" t="s">
        <v>168</v>
      </c>
      <c r="K8" s="14"/>
    </row>
    <row r="9" spans="1:13">
      <c r="A9" s="18" t="s">
        <v>71</v>
      </c>
      <c r="B9" s="16">
        <f>SUM(C9,H9,G9,F9,E9)</f>
        <v>980342.17</v>
      </c>
      <c r="C9" s="16">
        <f t="shared" ref="C9:I9" si="1">SUM(C10:C34)</f>
        <v>641008.17</v>
      </c>
      <c r="D9" s="16">
        <f t="shared" si="1"/>
        <v>457307</v>
      </c>
      <c r="E9" s="16">
        <f t="shared" si="1"/>
        <v>162189</v>
      </c>
      <c r="F9" s="17">
        <f t="shared" si="1"/>
        <v>120865</v>
      </c>
      <c r="G9" s="17">
        <f t="shared" si="1"/>
        <v>17080</v>
      </c>
      <c r="H9" s="17">
        <f t="shared" si="1"/>
        <v>39200</v>
      </c>
      <c r="I9" s="17">
        <v>399.59</v>
      </c>
      <c r="J9" s="17">
        <f>SUM(J10:J34)</f>
        <v>1027</v>
      </c>
      <c r="K9" s="14">
        <f>F9+G9+H9+J9+I9</f>
        <v>178571.59</v>
      </c>
      <c r="L9">
        <v>185717</v>
      </c>
      <c r="M9">
        <f>L9+K9</f>
        <v>364288.59</v>
      </c>
    </row>
    <row r="10" spans="1:11">
      <c r="A10" s="19" t="s">
        <v>72</v>
      </c>
      <c r="B10" s="16">
        <f>SUM(C10,H10,G10,F10,E10)</f>
        <v>96012.26</v>
      </c>
      <c r="C10" s="16">
        <v>52389.26</v>
      </c>
      <c r="D10" s="16">
        <v>16721</v>
      </c>
      <c r="E10" s="16">
        <v>2474</v>
      </c>
      <c r="F10" s="17">
        <v>43</v>
      </c>
      <c r="G10" s="14">
        <v>1906</v>
      </c>
      <c r="H10" s="14">
        <v>39200</v>
      </c>
      <c r="I10" s="14">
        <v>399.59</v>
      </c>
      <c r="J10" s="14">
        <v>1027</v>
      </c>
      <c r="K10" s="14">
        <f>F10+G10+H10+J10+I10</f>
        <v>42575.59</v>
      </c>
    </row>
    <row r="11" spans="1:11">
      <c r="A11" s="19" t="s">
        <v>73</v>
      </c>
      <c r="B11" s="16"/>
      <c r="C11" s="16"/>
      <c r="D11" s="16"/>
      <c r="E11" s="16">
        <v>226</v>
      </c>
      <c r="F11" s="17"/>
      <c r="G11" s="14">
        <v>65</v>
      </c>
      <c r="H11" s="14"/>
      <c r="I11" s="14"/>
      <c r="J11" s="14"/>
      <c r="K11" s="14">
        <f t="shared" ref="K10:K34" si="2">F11+G11+H11+J11+I11</f>
        <v>65</v>
      </c>
    </row>
    <row r="12" spans="1:11">
      <c r="A12" s="19" t="s">
        <v>74</v>
      </c>
      <c r="B12" s="16">
        <f t="shared" ref="B12:B34" si="3"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4"/>
      <c r="H12" s="14"/>
      <c r="I12" s="14"/>
      <c r="J12" s="14"/>
      <c r="K12" s="14">
        <f t="shared" si="2"/>
        <v>2356</v>
      </c>
    </row>
    <row r="13" spans="1:11">
      <c r="A13" s="19" t="s">
        <v>75</v>
      </c>
      <c r="B13" s="16">
        <f t="shared" si="3"/>
        <v>170394.87</v>
      </c>
      <c r="C13" s="16">
        <v>74647.87</v>
      </c>
      <c r="D13" s="16">
        <v>73424</v>
      </c>
      <c r="E13" s="16">
        <v>10001</v>
      </c>
      <c r="F13" s="17">
        <v>10379</v>
      </c>
      <c r="G13" s="14">
        <v>1943</v>
      </c>
      <c r="H13" s="14"/>
      <c r="I13" s="14"/>
      <c r="J13" s="14"/>
      <c r="K13" s="14">
        <f t="shared" si="2"/>
        <v>12322</v>
      </c>
    </row>
    <row r="14" spans="1:11">
      <c r="A14" s="19" t="s">
        <v>76</v>
      </c>
      <c r="B14" s="16">
        <f t="shared" si="3"/>
        <v>1771.21</v>
      </c>
      <c r="C14" s="16">
        <v>730.21</v>
      </c>
      <c r="D14" s="16">
        <v>730</v>
      </c>
      <c r="E14" s="16">
        <v>100</v>
      </c>
      <c r="F14" s="17"/>
      <c r="G14" s="14">
        <v>211</v>
      </c>
      <c r="H14" s="14"/>
      <c r="I14" s="14"/>
      <c r="J14" s="14"/>
      <c r="K14" s="14">
        <f t="shared" si="2"/>
        <v>211</v>
      </c>
    </row>
    <row r="15" spans="1:11">
      <c r="A15" s="19" t="s">
        <v>77</v>
      </c>
      <c r="B15" s="16">
        <f t="shared" si="3"/>
        <v>15034.71</v>
      </c>
      <c r="C15" s="16">
        <v>6597.71</v>
      </c>
      <c r="D15" s="16">
        <v>5851</v>
      </c>
      <c r="E15" s="16">
        <v>1814</v>
      </c>
      <c r="F15" s="17">
        <v>772</v>
      </c>
      <c r="G15" s="14"/>
      <c r="H15" s="14"/>
      <c r="I15" s="14"/>
      <c r="J15" s="14"/>
      <c r="K15" s="14">
        <f t="shared" si="2"/>
        <v>772</v>
      </c>
    </row>
    <row r="16" spans="1:11">
      <c r="A16" s="19" t="s">
        <v>78</v>
      </c>
      <c r="B16" s="16">
        <f t="shared" si="3"/>
        <v>127755.33</v>
      </c>
      <c r="C16" s="16">
        <v>54913.33</v>
      </c>
      <c r="D16" s="16">
        <v>40994</v>
      </c>
      <c r="E16" s="16">
        <v>9970</v>
      </c>
      <c r="F16" s="17">
        <v>20482</v>
      </c>
      <c r="G16" s="14">
        <v>1396</v>
      </c>
      <c r="H16" s="14"/>
      <c r="I16" s="14"/>
      <c r="J16" s="14"/>
      <c r="K16" s="14">
        <f t="shared" si="2"/>
        <v>21878</v>
      </c>
    </row>
    <row r="17" spans="1:11">
      <c r="A17" s="19" t="s">
        <v>79</v>
      </c>
      <c r="B17" s="16">
        <f t="shared" si="3"/>
        <v>90833.23</v>
      </c>
      <c r="C17" s="16">
        <v>35614.23</v>
      </c>
      <c r="D17" s="16">
        <v>33467</v>
      </c>
      <c r="E17" s="16">
        <v>13005</v>
      </c>
      <c r="F17" s="17">
        <v>8713</v>
      </c>
      <c r="G17" s="14">
        <v>34</v>
      </c>
      <c r="H17" s="14"/>
      <c r="I17" s="14"/>
      <c r="J17" s="14"/>
      <c r="K17" s="14">
        <f t="shared" si="2"/>
        <v>8747</v>
      </c>
    </row>
    <row r="18" spans="1:11">
      <c r="A18" s="19" t="s">
        <v>80</v>
      </c>
      <c r="B18" s="16">
        <f t="shared" si="3"/>
        <v>4935.2</v>
      </c>
      <c r="C18" s="16">
        <v>1013.2</v>
      </c>
      <c r="D18" s="16">
        <v>650</v>
      </c>
      <c r="E18" s="16">
        <v>3272</v>
      </c>
      <c r="F18" s="17"/>
      <c r="G18" s="14"/>
      <c r="H18" s="14"/>
      <c r="I18" s="14"/>
      <c r="J18" s="14"/>
      <c r="K18" s="14">
        <f t="shared" si="2"/>
        <v>0</v>
      </c>
    </row>
    <row r="19" spans="1:11">
      <c r="A19" s="19" t="s">
        <v>81</v>
      </c>
      <c r="B19" s="16">
        <f t="shared" si="3"/>
        <v>144507.58</v>
      </c>
      <c r="C19" s="16">
        <v>65294.58</v>
      </c>
      <c r="D19" s="16">
        <v>55078</v>
      </c>
      <c r="E19" s="16">
        <v>22683</v>
      </c>
      <c r="F19" s="17">
        <v>1452</v>
      </c>
      <c r="G19" s="14"/>
      <c r="H19" s="14"/>
      <c r="I19" s="14"/>
      <c r="J19" s="14"/>
      <c r="K19" s="14">
        <f t="shared" si="2"/>
        <v>1452</v>
      </c>
    </row>
    <row r="20" spans="1:11">
      <c r="A20" s="19" t="s">
        <v>82</v>
      </c>
      <c r="B20" s="16">
        <f t="shared" si="3"/>
        <v>201414.52</v>
      </c>
      <c r="C20" s="16">
        <v>45532.52</v>
      </c>
      <c r="D20" s="16">
        <v>32980</v>
      </c>
      <c r="E20" s="16">
        <v>64143</v>
      </c>
      <c r="F20" s="17">
        <v>52748</v>
      </c>
      <c r="G20" s="14">
        <v>6011</v>
      </c>
      <c r="H20" s="14"/>
      <c r="I20" s="14"/>
      <c r="J20" s="14"/>
      <c r="K20" s="14">
        <f t="shared" si="2"/>
        <v>58759</v>
      </c>
    </row>
    <row r="21" spans="1:11">
      <c r="A21" s="19" t="s">
        <v>83</v>
      </c>
      <c r="B21" s="16">
        <f t="shared" si="3"/>
        <v>47950.84</v>
      </c>
      <c r="C21" s="16">
        <v>9679.84</v>
      </c>
      <c r="D21" s="16">
        <v>9147</v>
      </c>
      <c r="E21" s="16">
        <v>5920</v>
      </c>
      <c r="F21" s="17">
        <v>22535</v>
      </c>
      <c r="G21" s="14">
        <v>669</v>
      </c>
      <c r="H21" s="14"/>
      <c r="I21" s="14"/>
      <c r="J21" s="14"/>
      <c r="K21" s="14">
        <f t="shared" si="2"/>
        <v>23204</v>
      </c>
    </row>
    <row r="22" spans="1:11">
      <c r="A22" s="20" t="s">
        <v>84</v>
      </c>
      <c r="B22" s="16">
        <f t="shared" si="3"/>
        <v>94747.87</v>
      </c>
      <c r="C22" s="16">
        <v>94202.87</v>
      </c>
      <c r="D22" s="16">
        <v>199</v>
      </c>
      <c r="E22" s="16">
        <v>46</v>
      </c>
      <c r="F22" s="17"/>
      <c r="G22" s="14">
        <v>300</v>
      </c>
      <c r="H22" s="14"/>
      <c r="I22" s="14"/>
      <c r="J22" s="14"/>
      <c r="K22" s="14">
        <f t="shared" si="2"/>
        <v>300</v>
      </c>
    </row>
    <row r="23" spans="1:11">
      <c r="A23" s="19" t="s">
        <v>85</v>
      </c>
      <c r="B23" s="16">
        <f t="shared" si="3"/>
        <v>2734.51</v>
      </c>
      <c r="C23" s="16">
        <v>173.51</v>
      </c>
      <c r="D23" s="16">
        <v>174</v>
      </c>
      <c r="E23" s="16">
        <v>2378</v>
      </c>
      <c r="F23" s="17"/>
      <c r="G23" s="14">
        <v>9</v>
      </c>
      <c r="H23" s="14"/>
      <c r="I23" s="14"/>
      <c r="J23" s="14"/>
      <c r="K23" s="14">
        <f t="shared" si="2"/>
        <v>9</v>
      </c>
    </row>
    <row r="24" spans="1:11">
      <c r="A24" s="19" t="s">
        <v>86</v>
      </c>
      <c r="B24" s="16">
        <f t="shared" si="3"/>
        <v>0</v>
      </c>
      <c r="C24" s="16"/>
      <c r="D24" s="16"/>
      <c r="E24" s="16"/>
      <c r="F24" s="17"/>
      <c r="G24" s="14"/>
      <c r="H24" s="14"/>
      <c r="I24" s="14"/>
      <c r="J24" s="14"/>
      <c r="K24" s="14">
        <f t="shared" si="2"/>
        <v>0</v>
      </c>
    </row>
    <row r="25" spans="1:11">
      <c r="A25" s="19" t="s">
        <v>87</v>
      </c>
      <c r="B25" s="16">
        <f t="shared" si="3"/>
        <v>0</v>
      </c>
      <c r="C25" s="16"/>
      <c r="D25" s="16"/>
      <c r="E25" s="16"/>
      <c r="F25" s="17"/>
      <c r="G25" s="14"/>
      <c r="H25" s="14"/>
      <c r="I25" s="14"/>
      <c r="J25" s="14"/>
      <c r="K25" s="14">
        <f t="shared" si="2"/>
        <v>0</v>
      </c>
    </row>
    <row r="26" spans="1:11">
      <c r="A26" s="19" t="s">
        <v>88</v>
      </c>
      <c r="B26" s="16">
        <f t="shared" si="3"/>
        <v>61159.25</v>
      </c>
      <c r="C26" s="16">
        <v>28464.25</v>
      </c>
      <c r="D26" s="16">
        <v>28464</v>
      </c>
      <c r="E26" s="16">
        <v>731</v>
      </c>
      <c r="F26" s="17"/>
      <c r="G26" s="14">
        <v>3500</v>
      </c>
      <c r="H26" s="14"/>
      <c r="I26" s="14"/>
      <c r="J26" s="14"/>
      <c r="K26" s="14">
        <f t="shared" si="2"/>
        <v>3500</v>
      </c>
    </row>
    <row r="27" spans="1:11">
      <c r="A27" s="19" t="s">
        <v>89</v>
      </c>
      <c r="B27" s="16">
        <f t="shared" si="3"/>
        <v>51479.96</v>
      </c>
      <c r="C27" s="16">
        <v>25144.96</v>
      </c>
      <c r="D27" s="16">
        <v>21798</v>
      </c>
      <c r="E27" s="16">
        <v>2274</v>
      </c>
      <c r="F27" s="17">
        <v>1227</v>
      </c>
      <c r="G27" s="14">
        <v>1036</v>
      </c>
      <c r="H27" s="14"/>
      <c r="I27" s="14"/>
      <c r="J27" s="14"/>
      <c r="K27" s="14">
        <f t="shared" si="2"/>
        <v>2263</v>
      </c>
    </row>
    <row r="28" spans="1:11">
      <c r="A28" s="19" t="s">
        <v>90</v>
      </c>
      <c r="B28" s="16">
        <f t="shared" si="3"/>
        <v>1410</v>
      </c>
      <c r="C28" s="16">
        <v>505</v>
      </c>
      <c r="D28" s="16">
        <v>505</v>
      </c>
      <c r="E28" s="16">
        <v>400</v>
      </c>
      <c r="F28" s="17"/>
      <c r="G28" s="14"/>
      <c r="H28" s="14"/>
      <c r="I28" s="14"/>
      <c r="J28" s="14"/>
      <c r="K28" s="14">
        <f t="shared" si="2"/>
        <v>0</v>
      </c>
    </row>
    <row r="29" spans="1:11">
      <c r="A29" s="19" t="s">
        <v>91</v>
      </c>
      <c r="B29" s="16">
        <f t="shared" si="3"/>
        <v>7104.92</v>
      </c>
      <c r="C29" s="16">
        <v>3199.92</v>
      </c>
      <c r="D29" s="16">
        <v>2930</v>
      </c>
      <c r="E29" s="16">
        <v>817</v>
      </c>
      <c r="F29" s="17">
        <v>158</v>
      </c>
      <c r="G29" s="14"/>
      <c r="H29" s="14"/>
      <c r="I29" s="14"/>
      <c r="J29" s="14"/>
      <c r="K29" s="14">
        <f t="shared" si="2"/>
        <v>158</v>
      </c>
    </row>
    <row r="30" spans="1:11">
      <c r="A30" s="19" t="s">
        <v>69</v>
      </c>
      <c r="B30" s="16">
        <f t="shared" si="3"/>
        <v>26740.3</v>
      </c>
      <c r="C30" s="16">
        <v>14740.3</v>
      </c>
      <c r="D30" s="16">
        <v>12000</v>
      </c>
      <c r="E30" s="16"/>
      <c r="F30" s="17"/>
      <c r="G30" s="14"/>
      <c r="H30" s="14"/>
      <c r="I30" s="14"/>
      <c r="J30" s="14"/>
      <c r="K30" s="14">
        <f t="shared" si="2"/>
        <v>0</v>
      </c>
    </row>
    <row r="31" spans="1:11">
      <c r="A31" s="19" t="s">
        <v>92</v>
      </c>
      <c r="B31" s="16">
        <f t="shared" si="3"/>
        <v>165498.07</v>
      </c>
      <c r="C31" s="16">
        <v>75452.07</v>
      </c>
      <c r="D31" s="16">
        <v>69656</v>
      </c>
      <c r="E31" s="16">
        <v>20390</v>
      </c>
      <c r="F31" s="17"/>
      <c r="G31" s="14"/>
      <c r="H31" s="14"/>
      <c r="I31" s="14"/>
      <c r="J31" s="14"/>
      <c r="K31" s="14">
        <f t="shared" si="2"/>
        <v>0</v>
      </c>
    </row>
    <row r="32" spans="1:11">
      <c r="A32" s="19" t="s">
        <v>93</v>
      </c>
      <c r="B32" s="16">
        <f t="shared" si="3"/>
        <v>0</v>
      </c>
      <c r="C32" s="16"/>
      <c r="D32" s="16"/>
      <c r="E32" s="16"/>
      <c r="F32" s="17"/>
      <c r="G32" s="14"/>
      <c r="H32" s="14"/>
      <c r="I32" s="14"/>
      <c r="J32" s="14"/>
      <c r="K32" s="14">
        <f t="shared" si="2"/>
        <v>0</v>
      </c>
    </row>
    <row r="33" spans="1:11">
      <c r="A33" s="19" t="s">
        <v>94</v>
      </c>
      <c r="B33" s="16">
        <f t="shared" si="3"/>
        <v>72630</v>
      </c>
      <c r="C33" s="16">
        <v>36315</v>
      </c>
      <c r="D33" s="16">
        <v>36315</v>
      </c>
      <c r="E33" s="16"/>
      <c r="F33" s="17"/>
      <c r="G33" s="14"/>
      <c r="H33" s="14"/>
      <c r="I33" s="14"/>
      <c r="J33" s="14"/>
      <c r="K33" s="14">
        <f t="shared" si="2"/>
        <v>0</v>
      </c>
    </row>
    <row r="34" spans="1:11">
      <c r="A34" s="19" t="s">
        <v>95</v>
      </c>
      <c r="B34" s="16">
        <f t="shared" si="3"/>
        <v>546</v>
      </c>
      <c r="C34" s="16">
        <v>273</v>
      </c>
      <c r="D34" s="16">
        <v>273</v>
      </c>
      <c r="E34" s="16"/>
      <c r="F34" s="17"/>
      <c r="G34" s="14"/>
      <c r="H34" s="14"/>
      <c r="I34" s="14"/>
      <c r="J34" s="14"/>
      <c r="K34" s="14">
        <f t="shared" si="2"/>
        <v>0</v>
      </c>
    </row>
    <row r="35" spans="1:6">
      <c r="A35" s="18" t="s">
        <v>96</v>
      </c>
      <c r="B35" s="16">
        <f t="shared" ref="B35:B41" si="4">SUM(C35,E35,F35,G35,H35)</f>
        <v>147624</v>
      </c>
      <c r="C35" s="16">
        <v>140359</v>
      </c>
      <c r="D35" s="16">
        <v>138359</v>
      </c>
      <c r="E35" s="16">
        <v>7265</v>
      </c>
      <c r="F35" s="17"/>
    </row>
    <row r="36" ht="27" spans="1:6">
      <c r="A36" s="21" t="s">
        <v>97</v>
      </c>
      <c r="B36" s="16">
        <f t="shared" si="4"/>
        <v>106489</v>
      </c>
      <c r="C36" s="16">
        <v>106169</v>
      </c>
      <c r="D36" s="16">
        <v>106169</v>
      </c>
      <c r="E36" s="16">
        <v>320</v>
      </c>
      <c r="F36" s="17"/>
    </row>
    <row r="37" spans="1:6">
      <c r="A37" s="19" t="s">
        <v>98</v>
      </c>
      <c r="B37" s="16">
        <f t="shared" si="4"/>
        <v>7435</v>
      </c>
      <c r="C37" s="16">
        <v>5359</v>
      </c>
      <c r="D37" s="16">
        <v>5359</v>
      </c>
      <c r="E37" s="16">
        <v>2076</v>
      </c>
      <c r="F37" s="17"/>
    </row>
    <row r="38" spans="1:6">
      <c r="A38" s="19" t="s">
        <v>99</v>
      </c>
      <c r="B38" s="16">
        <f t="shared" si="4"/>
        <v>1403</v>
      </c>
      <c r="C38" s="16">
        <v>1000</v>
      </c>
      <c r="D38" s="16">
        <v>1000</v>
      </c>
      <c r="E38" s="16">
        <v>403</v>
      </c>
      <c r="F38" s="17"/>
    </row>
    <row r="39" spans="1:6">
      <c r="A39" s="19" t="s">
        <v>93</v>
      </c>
      <c r="B39" s="16">
        <f t="shared" si="4"/>
        <v>0</v>
      </c>
      <c r="C39" s="16"/>
      <c r="D39" s="16"/>
      <c r="E39" s="16"/>
      <c r="F39" s="17"/>
    </row>
    <row r="40" spans="1:6">
      <c r="A40" s="19" t="s">
        <v>94</v>
      </c>
      <c r="B40" s="16">
        <f t="shared" si="4"/>
        <v>27645</v>
      </c>
      <c r="C40" s="16">
        <v>27600</v>
      </c>
      <c r="D40" s="16">
        <v>25600</v>
      </c>
      <c r="E40" s="16">
        <v>45</v>
      </c>
      <c r="F40" s="17"/>
    </row>
    <row r="41" spans="1:6">
      <c r="A41" s="19" t="s">
        <v>95</v>
      </c>
      <c r="B41" s="16">
        <f t="shared" si="4"/>
        <v>231</v>
      </c>
      <c r="C41" s="16">
        <v>231</v>
      </c>
      <c r="D41" s="16">
        <v>231</v>
      </c>
      <c r="E41" s="16"/>
      <c r="F41" s="17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2022-08-03T02:23:18Z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